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05" windowWidth="14805" windowHeight="8010" activeTab="0"/>
  </bookViews>
  <sheets>
    <sheet name="DISCOMs RPO Calculator" sheetId="1" r:id="rId1"/>
    <sheet name="CPP &amp; OA RPO Calculator" sheetId="2" r:id="rId2"/>
    <sheet name="DISCOM " sheetId="3" state="hidden" r:id="rId3"/>
    <sheet name="OA" sheetId="4" state="hidden" r:id="rId4"/>
    <sheet name="Captive" sheetId="5" state="hidden" r:id="rId5"/>
    <sheet name="Sheet1" sheetId="6" state="hidden" r:id="rId6"/>
    <sheet name="Sheet2" sheetId="7" state="hidden" r:id="rId7"/>
  </sheets>
  <definedNames>
    <definedName name="_xlnm.Print_Area" localSheetId="1">'CPP &amp; OA RPO Calculator'!$B$2:$O$39</definedName>
    <definedName name="_xlnm.Print_Area" localSheetId="0">'DISCOMs RPO Calculator'!$B$2:$O$48</definedName>
  </definedNames>
  <calcPr fullCalcOnLoad="1"/>
</workbook>
</file>

<file path=xl/sharedStrings.xml><?xml version="1.0" encoding="utf-8"?>
<sst xmlns="http://schemas.openxmlformats.org/spreadsheetml/2006/main" count="205" uniqueCount="86">
  <si>
    <t>State</t>
  </si>
  <si>
    <t>Andhra Pradesh</t>
  </si>
  <si>
    <t>Arunachal Pradesh</t>
  </si>
  <si>
    <t>Assam</t>
  </si>
  <si>
    <t>Bihar</t>
  </si>
  <si>
    <t>Chhattisgarh</t>
  </si>
  <si>
    <t>Delhi</t>
  </si>
  <si>
    <t>JERC (Goa &amp; UT)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</si>
  <si>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</si>
  <si>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</si>
  <si>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</si>
  <si>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</si>
  <si>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</si>
  <si>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</si>
  <si>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</si>
  <si>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</si>
  <si>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</si>
  <si>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</si>
  <si>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Mizoram</t>
  </si>
  <si>
    <t>Meghalaya</t>
  </si>
  <si>
    <t>Nagaland</t>
  </si>
  <si>
    <t>Orissa</t>
  </si>
  <si>
    <t>Punjab</t>
  </si>
  <si>
    <t>Rajasthan</t>
  </si>
  <si>
    <t>Sikkim</t>
  </si>
  <si>
    <t>Tamil Nadu</t>
  </si>
  <si>
    <t>Tripura</t>
  </si>
  <si>
    <t>Uttarakhand</t>
  </si>
  <si>
    <t>Uttar Pradesh</t>
  </si>
  <si>
    <t>West Bengal</t>
  </si>
  <si>
    <t>Solar RPO %</t>
  </si>
  <si>
    <t>RPO Target MU</t>
  </si>
  <si>
    <t>Year</t>
  </si>
  <si>
    <t>Demand Projected</t>
  </si>
  <si>
    <t>Min Capacity</t>
  </si>
  <si>
    <t>Applicability for Co-gen</t>
  </si>
  <si>
    <t>Applicability for Conventional Sources</t>
  </si>
  <si>
    <t>Open Access Consumers (RPO Targets)</t>
  </si>
  <si>
    <t>"1" denotes non-applicability</t>
  </si>
  <si>
    <t>Note:</t>
  </si>
  <si>
    <t>"0" denotes applicability</t>
  </si>
  <si>
    <t>FY 2012</t>
  </si>
  <si>
    <t>Item</t>
  </si>
  <si>
    <t>FY 2010-11</t>
  </si>
  <si>
    <t>FY 2011-12</t>
  </si>
  <si>
    <t>FY 2012-13</t>
  </si>
  <si>
    <t>FY 2013-14</t>
  </si>
  <si>
    <t xml:space="preserve">Total Short fall </t>
  </si>
  <si>
    <t>%</t>
  </si>
  <si>
    <t>Mus</t>
  </si>
  <si>
    <t>Gross Energy consumtion in Mus</t>
  </si>
  <si>
    <t>Solar RPO target</t>
  </si>
  <si>
    <t>Solar RPO Met</t>
  </si>
  <si>
    <t>Solar RPO cumulative shortfall</t>
  </si>
  <si>
    <t>Non Solar RPO target</t>
  </si>
  <si>
    <t>Non Solar RPO cumulative shortfall</t>
  </si>
  <si>
    <t>Mini/Micro Hydro purchase  target           (within Non Solar RPO target)</t>
  </si>
  <si>
    <t>Mini/Micro Hydro purchase  target Met (within Non Solar RPO target)</t>
  </si>
  <si>
    <t>Mini/Micro Hydro cumulative shortfall (within Non Solar RPO target)</t>
  </si>
  <si>
    <t>FY 2014-15</t>
  </si>
  <si>
    <t>FY 2015-16</t>
  </si>
  <si>
    <t>Non Solar RPO Met (Sub Total)</t>
  </si>
  <si>
    <t>Total</t>
  </si>
  <si>
    <t>Non Solar RPO Met (Total)</t>
  </si>
  <si>
    <t>*Negative sign exhibits surplus procurement</t>
  </si>
  <si>
    <t>Minimum Quantum of purchase (in %) from renewable energy sources (in terms of energy equivalent in kWh)</t>
  </si>
  <si>
    <t>Non-Solar (other RE)</t>
  </si>
  <si>
    <t xml:space="preserve">Solar  </t>
  </si>
  <si>
    <t>2010-11</t>
  </si>
  <si>
    <t>2011-12</t>
  </si>
  <si>
    <t>2012-13</t>
  </si>
  <si>
    <t>2013-14</t>
  </si>
  <si>
    <t>2014-15</t>
  </si>
  <si>
    <t>2015-16</t>
  </si>
  <si>
    <t>Provided that Distribution Licensee(s) shall meet 0.1% per year of its Non-Solar (other RE) RPO obligation for the period from FY 2010-11 to FY 2012-13 and up to 0.2% of its Non-solar (other RE) RPO obligation for the period from FY 2013-14 to FY 2015-16 by way of purchase from Mini Hydro or Micro Hydro power project.</t>
  </si>
  <si>
    <t>Every “Obligated Entity‟ shall procure electricity generated from eligible renewable energy sources at the percentages as per the following schedule:</t>
  </si>
  <si>
    <t>REC to MUs coversion</t>
  </si>
  <si>
    <t>Type</t>
  </si>
  <si>
    <t>No. of RECs</t>
  </si>
  <si>
    <t>in MUs</t>
  </si>
  <si>
    <t>Solar</t>
  </si>
  <si>
    <t>Non-Solar</t>
  </si>
  <si>
    <t>1REC = 1MWh=1000KWh</t>
  </si>
  <si>
    <t>CPP / OA Consumer Renewable Purchase Obligation (RPO) Calculator</t>
  </si>
  <si>
    <t>DISCOMs Renewable Purchase Obligation (RPO) Calculator</t>
  </si>
  <si>
    <t xml:space="preserve">Non Solar RPO Met </t>
  </si>
</sst>
</file>

<file path=xl/styles.xml><?xml version="1.0" encoding="utf-8"?>
<styleSheet xmlns="http://schemas.openxmlformats.org/spreadsheetml/2006/main">
  <numFmts count="53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* #,##0_);_(* \(#,##0\);_(* &quot;-&quot;_);_(@_)"/>
    <numFmt numFmtId="170" formatCode="_(&quot;Rs.&quot;\ * #,##0.00_);_(&quot;Rs.&quot;\ * \(#,##0.00\);_(&quot;Rs.&quot;\ * &quot;-&quot;??_);_(@_)"/>
    <numFmt numFmtId="171" formatCode="_(* #,##0.00_);_(* \(#,##0.00\);_(* &quot;-&quot;??_);_(@_)"/>
    <numFmt numFmtId="172" formatCode="&quot;FY&quot;\ 0"/>
    <numFmt numFmtId="173" formatCode="0\ &quot;MW&quot;"/>
    <numFmt numFmtId="174" formatCode="_(* #,##0_);_(* \(#,##0\);_(* &quot;-&quot;??_);_(@_)"/>
    <numFmt numFmtId="175" formatCode="0;[Red]0"/>
    <numFmt numFmtId="176" formatCode="0.000%"/>
    <numFmt numFmtId="177" formatCode="0.0000%"/>
    <numFmt numFmtId="178" formatCode="0.000"/>
    <numFmt numFmtId="179" formatCode="0.0000"/>
    <numFmt numFmtId="180" formatCode="0.0"/>
    <numFmt numFmtId="181" formatCode="0.00000"/>
    <numFmt numFmtId="182" formatCode="0.000000"/>
    <numFmt numFmtId="183" formatCode="0.00000%"/>
    <numFmt numFmtId="184" formatCode="0.000000%"/>
    <numFmt numFmtId="185" formatCode="0.0000000%"/>
    <numFmt numFmtId="186" formatCode="0.0000000"/>
    <numFmt numFmtId="187" formatCode="0.0%"/>
    <numFmt numFmtId="188" formatCode="0.00000000000000000%"/>
    <numFmt numFmtId="189" formatCode="0.0000000000000000%"/>
    <numFmt numFmtId="190" formatCode="0.000000000000000%"/>
    <numFmt numFmtId="191" formatCode="0.00000000000000%"/>
    <numFmt numFmtId="192" formatCode="0.0000000000000%"/>
    <numFmt numFmtId="193" formatCode="0.000000000000%"/>
    <numFmt numFmtId="194" formatCode="0.00000000000%"/>
    <numFmt numFmtId="195" formatCode="0.0000000000%"/>
    <numFmt numFmtId="196" formatCode="0.000000000%"/>
    <numFmt numFmtId="197" formatCode="0.00000000%"/>
    <numFmt numFmtId="198" formatCode="0.00000000"/>
    <numFmt numFmtId="199" formatCode="0.000000000000000000%"/>
    <numFmt numFmtId="200" formatCode="0.0000000000000000000%"/>
    <numFmt numFmtId="201" formatCode="0.00000000000000000000%"/>
    <numFmt numFmtId="202" formatCode="0.0000000000"/>
    <numFmt numFmtId="203" formatCode="0.000000000"/>
    <numFmt numFmtId="204" formatCode="0.0000000000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/>
    </border>
    <border>
      <left/>
      <right style="medium"/>
      <top/>
      <bottom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172" fontId="5" fillId="34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10" fontId="4" fillId="0" borderId="10" xfId="60" applyNumberFormat="1" applyFont="1" applyBorder="1" applyAlignment="1">
      <alignment horizontal="center" vertical="center" wrapText="1"/>
    </xf>
    <xf numFmtId="10" fontId="4" fillId="0" borderId="10" xfId="0" applyNumberFormat="1" applyFont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173" fontId="4" fillId="0" borderId="10" xfId="0" applyNumberFormat="1" applyFont="1" applyBorder="1" applyAlignment="1">
      <alignment/>
    </xf>
    <xf numFmtId="174" fontId="4" fillId="0" borderId="10" xfId="42" applyNumberFormat="1" applyFont="1" applyBorder="1" applyAlignment="1">
      <alignment/>
    </xf>
    <xf numFmtId="175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34" borderId="0" xfId="0" applyFont="1" applyFill="1" applyBorder="1" applyAlignment="1">
      <alignment horizontal="center" vertical="center" wrapText="1"/>
    </xf>
    <xf numFmtId="10" fontId="4" fillId="0" borderId="10" xfId="60" applyNumberFormat="1" applyFont="1" applyBorder="1" applyAlignment="1">
      <alignment/>
    </xf>
    <xf numFmtId="182" fontId="0" fillId="35" borderId="11" xfId="0" applyNumberFormat="1" applyFill="1" applyBorder="1" applyAlignment="1">
      <alignment horizontal="left" vertical="center"/>
    </xf>
    <xf numFmtId="182" fontId="0" fillId="35" borderId="12" xfId="0" applyNumberFormat="1" applyFill="1" applyBorder="1" applyAlignment="1">
      <alignment horizontal="left" vertical="center"/>
    </xf>
    <xf numFmtId="182" fontId="0" fillId="35" borderId="11" xfId="0" applyNumberFormat="1" applyFill="1" applyBorder="1" applyAlignment="1">
      <alignment horizontal="left"/>
    </xf>
    <xf numFmtId="0" fontId="13" fillId="35" borderId="10" xfId="0" applyFont="1" applyFill="1" applyBorder="1" applyAlignment="1">
      <alignment horizontal="left"/>
    </xf>
    <xf numFmtId="0" fontId="13" fillId="35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 wrapText="1"/>
    </xf>
    <xf numFmtId="0" fontId="0" fillId="33" borderId="18" xfId="0" applyFill="1" applyBorder="1" applyAlignment="1">
      <alignment horizontal="left" vertical="center"/>
    </xf>
    <xf numFmtId="0" fontId="13" fillId="36" borderId="19" xfId="0" applyFont="1" applyFill="1" applyBorder="1" applyAlignment="1">
      <alignment/>
    </xf>
    <xf numFmtId="0" fontId="13" fillId="36" borderId="20" xfId="0" applyFont="1" applyFill="1" applyBorder="1" applyAlignment="1">
      <alignment/>
    </xf>
    <xf numFmtId="0" fontId="13" fillId="36" borderId="21" xfId="0" applyFont="1" applyFill="1" applyBorder="1" applyAlignment="1">
      <alignment/>
    </xf>
    <xf numFmtId="182" fontId="2" fillId="37" borderId="22" xfId="0" applyNumberFormat="1" applyFont="1" applyFill="1" applyBorder="1" applyAlignment="1">
      <alignment horizontal="left"/>
    </xf>
    <xf numFmtId="0" fontId="0" fillId="37" borderId="23" xfId="0" applyFill="1" applyBorder="1" applyAlignment="1">
      <alignment horizontal="left" vertical="center"/>
    </xf>
    <xf numFmtId="0" fontId="0" fillId="37" borderId="24" xfId="0" applyFill="1" applyBorder="1" applyAlignment="1">
      <alignment horizontal="left" vertical="center"/>
    </xf>
    <xf numFmtId="0" fontId="0" fillId="37" borderId="25" xfId="0" applyFill="1" applyBorder="1" applyAlignment="1">
      <alignment horizontal="left" vertical="center"/>
    </xf>
    <xf numFmtId="0" fontId="0" fillId="37" borderId="26" xfId="0" applyFill="1" applyBorder="1" applyAlignment="1">
      <alignment horizontal="left"/>
    </xf>
    <xf numFmtId="10" fontId="0" fillId="37" borderId="27" xfId="0" applyNumberFormat="1" applyFont="1" applyFill="1" applyBorder="1" applyAlignment="1">
      <alignment horizontal="left" vertical="center"/>
    </xf>
    <xf numFmtId="182" fontId="0" fillId="37" borderId="28" xfId="0" applyNumberFormat="1" applyFont="1" applyFill="1" applyBorder="1" applyAlignment="1">
      <alignment horizontal="left" vertical="center"/>
    </xf>
    <xf numFmtId="10" fontId="0" fillId="37" borderId="27" xfId="0" applyNumberFormat="1" applyFill="1" applyBorder="1" applyAlignment="1">
      <alignment horizontal="left" vertical="center"/>
    </xf>
    <xf numFmtId="182" fontId="0" fillId="37" borderId="29" xfId="0" applyNumberFormat="1" applyFont="1" applyFill="1" applyBorder="1" applyAlignment="1">
      <alignment horizontal="left" vertical="center"/>
    </xf>
    <xf numFmtId="182" fontId="0" fillId="37" borderId="30" xfId="0" applyNumberFormat="1" applyFill="1" applyBorder="1" applyAlignment="1">
      <alignment horizontal="left"/>
    </xf>
    <xf numFmtId="10" fontId="0" fillId="37" borderId="20" xfId="0" applyNumberFormat="1" applyFill="1" applyBorder="1" applyAlignment="1">
      <alignment horizontal="left" vertical="center"/>
    </xf>
    <xf numFmtId="10" fontId="2" fillId="37" borderId="21" xfId="0" applyNumberFormat="1" applyFont="1" applyFill="1" applyBorder="1" applyAlignment="1">
      <alignment horizontal="left" vertical="center"/>
    </xf>
    <xf numFmtId="182" fontId="2" fillId="37" borderId="31" xfId="0" applyNumberFormat="1" applyFont="1" applyFill="1" applyBorder="1" applyAlignment="1">
      <alignment horizontal="left" vertical="center"/>
    </xf>
    <xf numFmtId="182" fontId="2" fillId="37" borderId="32" xfId="0" applyNumberFormat="1" applyFont="1" applyFill="1" applyBorder="1" applyAlignment="1">
      <alignment horizontal="left" vertical="center"/>
    </xf>
    <xf numFmtId="182" fontId="2" fillId="37" borderId="33" xfId="0" applyNumberFormat="1" applyFont="1" applyFill="1" applyBorder="1" applyAlignment="1">
      <alignment horizontal="left"/>
    </xf>
    <xf numFmtId="10" fontId="0" fillId="37" borderId="34" xfId="0" applyNumberFormat="1" applyFill="1" applyBorder="1" applyAlignment="1">
      <alignment horizontal="left" vertical="center"/>
    </xf>
    <xf numFmtId="182" fontId="12" fillId="37" borderId="35" xfId="0" applyNumberFormat="1" applyFont="1" applyFill="1" applyBorder="1" applyAlignment="1">
      <alignment horizontal="left" vertical="center"/>
    </xf>
    <xf numFmtId="0" fontId="0" fillId="37" borderId="34" xfId="0" applyFill="1" applyBorder="1" applyAlignment="1">
      <alignment horizontal="left" vertical="center"/>
    </xf>
    <xf numFmtId="0" fontId="0" fillId="37" borderId="36" xfId="0" applyFill="1" applyBorder="1" applyAlignment="1">
      <alignment horizontal="left" vertical="center"/>
    </xf>
    <xf numFmtId="0" fontId="0" fillId="37" borderId="37" xfId="0" applyFill="1" applyBorder="1" applyAlignment="1">
      <alignment horizontal="left"/>
    </xf>
    <xf numFmtId="182" fontId="0" fillId="37" borderId="28" xfId="0" applyNumberFormat="1" applyFill="1" applyBorder="1" applyAlignment="1">
      <alignment horizontal="left" vertical="center"/>
    </xf>
    <xf numFmtId="182" fontId="0" fillId="37" borderId="29" xfId="0" applyNumberFormat="1" applyFill="1" applyBorder="1" applyAlignment="1">
      <alignment horizontal="left" vertical="center"/>
    </xf>
    <xf numFmtId="182" fontId="2" fillId="37" borderId="33" xfId="0" applyNumberFormat="1" applyFont="1" applyFill="1" applyBorder="1" applyAlignment="1">
      <alignment horizontal="left" vertical="center"/>
    </xf>
    <xf numFmtId="0" fontId="13" fillId="37" borderId="38" xfId="0" applyFont="1" applyFill="1" applyBorder="1" applyAlignment="1">
      <alignment/>
    </xf>
    <xf numFmtId="0" fontId="13" fillId="37" borderId="39" xfId="0" applyFont="1" applyFill="1" applyBorder="1" applyAlignment="1">
      <alignment/>
    </xf>
    <xf numFmtId="182" fontId="13" fillId="37" borderId="11" xfId="0" applyNumberFormat="1" applyFont="1" applyFill="1" applyBorder="1" applyAlignment="1">
      <alignment horizontal="left"/>
    </xf>
    <xf numFmtId="182" fontId="13" fillId="37" borderId="40" xfId="0" applyNumberFormat="1" applyFont="1" applyFill="1" applyBorder="1" applyAlignment="1">
      <alignment horizontal="left"/>
    </xf>
    <xf numFmtId="0" fontId="0" fillId="38" borderId="20" xfId="0" applyFill="1" applyBorder="1" applyAlignment="1">
      <alignment horizontal="center"/>
    </xf>
    <xf numFmtId="0" fontId="0" fillId="38" borderId="21" xfId="0" applyFill="1" applyBorder="1" applyAlignment="1">
      <alignment horizontal="center"/>
    </xf>
    <xf numFmtId="0" fontId="2" fillId="33" borderId="18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 wrapText="1"/>
    </xf>
    <xf numFmtId="10" fontId="0" fillId="37" borderId="23" xfId="0" applyNumberFormat="1" applyFill="1" applyBorder="1" applyAlignment="1">
      <alignment horizontal="left" vertical="center"/>
    </xf>
    <xf numFmtId="0" fontId="2" fillId="37" borderId="34" xfId="0" applyFont="1" applyFill="1" applyBorder="1" applyAlignment="1">
      <alignment horizontal="left" vertical="center"/>
    </xf>
    <xf numFmtId="182" fontId="2" fillId="37" borderId="26" xfId="0" applyNumberFormat="1" applyFont="1" applyFill="1" applyBorder="1" applyAlignment="1">
      <alignment horizontal="left"/>
    </xf>
    <xf numFmtId="182" fontId="0" fillId="37" borderId="25" xfId="0" applyNumberFormat="1" applyFill="1" applyBorder="1" applyAlignment="1">
      <alignment horizontal="left"/>
    </xf>
    <xf numFmtId="0" fontId="2" fillId="37" borderId="36" xfId="0" applyFont="1" applyFill="1" applyBorder="1" applyAlignment="1">
      <alignment horizontal="left" vertical="center"/>
    </xf>
    <xf numFmtId="182" fontId="0" fillId="37" borderId="24" xfId="0" applyNumberFormat="1" applyFill="1" applyBorder="1" applyAlignment="1">
      <alignment horizontal="left" vertical="center"/>
    </xf>
    <xf numFmtId="0" fontId="2" fillId="37" borderId="35" xfId="0" applyFont="1" applyFill="1" applyBorder="1" applyAlignment="1">
      <alignment horizontal="left" vertical="center"/>
    </xf>
    <xf numFmtId="9" fontId="0" fillId="37" borderId="19" xfId="0" applyNumberFormat="1" applyFont="1" applyFill="1" applyBorder="1" applyAlignment="1">
      <alignment horizontal="left" vertical="center"/>
    </xf>
    <xf numFmtId="182" fontId="0" fillId="35" borderId="41" xfId="0" applyNumberFormat="1" applyFont="1" applyFill="1" applyBorder="1" applyAlignment="1">
      <alignment horizontal="left" vertical="center"/>
    </xf>
    <xf numFmtId="182" fontId="0" fillId="35" borderId="39" xfId="0" applyNumberFormat="1" applyFont="1" applyFill="1" applyBorder="1" applyAlignment="1">
      <alignment horizontal="left" vertical="center"/>
    </xf>
    <xf numFmtId="182" fontId="2" fillId="37" borderId="42" xfId="0" applyNumberFormat="1" applyFont="1" applyFill="1" applyBorder="1" applyAlignment="1">
      <alignment horizontal="left"/>
    </xf>
    <xf numFmtId="0" fontId="2" fillId="37" borderId="43" xfId="0" applyFont="1" applyFill="1" applyBorder="1" applyAlignment="1">
      <alignment horizontal="center" vertical="center"/>
    </xf>
    <xf numFmtId="0" fontId="2" fillId="37" borderId="44" xfId="0" applyFont="1" applyFill="1" applyBorder="1" applyAlignment="1">
      <alignment horizontal="center" vertical="center"/>
    </xf>
    <xf numFmtId="0" fontId="2" fillId="37" borderId="40" xfId="0" applyFont="1" applyFill="1" applyBorder="1" applyAlignment="1">
      <alignment horizontal="center" vertical="center"/>
    </xf>
    <xf numFmtId="0" fontId="2" fillId="37" borderId="45" xfId="0" applyFont="1" applyFill="1" applyBorder="1" applyAlignment="1">
      <alignment horizontal="center" vertical="center"/>
    </xf>
    <xf numFmtId="0" fontId="2" fillId="39" borderId="30" xfId="0" applyFont="1" applyFill="1" applyBorder="1" applyAlignment="1">
      <alignment wrapText="1"/>
    </xf>
    <xf numFmtId="0" fontId="2" fillId="37" borderId="21" xfId="0" applyFont="1" applyFill="1" applyBorder="1" applyAlignment="1">
      <alignment horizontal="center" vertical="center"/>
    </xf>
    <xf numFmtId="0" fontId="2" fillId="37" borderId="31" xfId="0" applyFont="1" applyFill="1" applyBorder="1" applyAlignment="1">
      <alignment horizontal="center" vertical="center"/>
    </xf>
    <xf numFmtId="0" fontId="2" fillId="37" borderId="32" xfId="0" applyFont="1" applyFill="1" applyBorder="1" applyAlignment="1">
      <alignment horizontal="center" vertical="center"/>
    </xf>
    <xf numFmtId="0" fontId="2" fillId="37" borderId="33" xfId="0" applyFont="1" applyFill="1" applyBorder="1" applyAlignment="1">
      <alignment horizontal="center" vertical="center"/>
    </xf>
    <xf numFmtId="0" fontId="11" fillId="35" borderId="46" xfId="0" applyFont="1" applyFill="1" applyBorder="1" applyAlignment="1">
      <alignment horizontal="center"/>
    </xf>
    <xf numFmtId="0" fontId="11" fillId="35" borderId="47" xfId="0" applyFont="1" applyFill="1" applyBorder="1" applyAlignment="1">
      <alignment horizontal="center"/>
    </xf>
    <xf numFmtId="0" fontId="11" fillId="35" borderId="48" xfId="0" applyFont="1" applyFill="1" applyBorder="1" applyAlignment="1">
      <alignment horizontal="center"/>
    </xf>
    <xf numFmtId="0" fontId="2" fillId="39" borderId="27" xfId="0" applyFont="1" applyFill="1" applyBorder="1" applyAlignment="1">
      <alignment horizontal="center"/>
    </xf>
    <xf numFmtId="0" fontId="2" fillId="39" borderId="29" xfId="0" applyFont="1" applyFill="1" applyBorder="1" applyAlignment="1">
      <alignment horizontal="center"/>
    </xf>
    <xf numFmtId="0" fontId="0" fillId="40" borderId="46" xfId="0" applyFill="1" applyBorder="1" applyAlignment="1">
      <alignment horizontal="left"/>
    </xf>
    <xf numFmtId="0" fontId="0" fillId="40" borderId="47" xfId="0" applyFill="1" applyBorder="1" applyAlignment="1">
      <alignment horizontal="left"/>
    </xf>
    <xf numFmtId="0" fontId="0" fillId="40" borderId="48" xfId="0" applyFill="1" applyBorder="1" applyAlignment="1">
      <alignment horizontal="left"/>
    </xf>
    <xf numFmtId="0" fontId="2" fillId="33" borderId="18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9" borderId="28" xfId="0" applyFont="1" applyFill="1" applyBorder="1" applyAlignment="1">
      <alignment horizontal="center"/>
    </xf>
    <xf numFmtId="0" fontId="13" fillId="41" borderId="50" xfId="0" applyFont="1" applyFill="1" applyBorder="1" applyAlignment="1">
      <alignment horizontal="center"/>
    </xf>
    <xf numFmtId="0" fontId="13" fillId="41" borderId="51" xfId="0" applyFont="1" applyFill="1" applyBorder="1" applyAlignment="1">
      <alignment horizontal="center"/>
    </xf>
    <xf numFmtId="0" fontId="13" fillId="41" borderId="52" xfId="0" applyFont="1" applyFill="1" applyBorder="1" applyAlignment="1">
      <alignment horizontal="center"/>
    </xf>
    <xf numFmtId="0" fontId="13" fillId="42" borderId="46" xfId="0" applyFont="1" applyFill="1" applyBorder="1" applyAlignment="1">
      <alignment horizontal="left"/>
    </xf>
    <xf numFmtId="0" fontId="13" fillId="42" borderId="47" xfId="0" applyFont="1" applyFill="1" applyBorder="1" applyAlignment="1">
      <alignment horizontal="left"/>
    </xf>
    <xf numFmtId="0" fontId="13" fillId="42" borderId="48" xfId="0" applyFont="1" applyFill="1" applyBorder="1" applyAlignment="1">
      <alignment horizontal="left"/>
    </xf>
    <xf numFmtId="10" fontId="0" fillId="38" borderId="10" xfId="0" applyNumberFormat="1" applyFill="1" applyBorder="1" applyAlignment="1">
      <alignment horizontal="center"/>
    </xf>
    <xf numFmtId="0" fontId="0" fillId="43" borderId="10" xfId="0" applyFill="1" applyBorder="1" applyAlignment="1">
      <alignment horizontal="left"/>
    </xf>
    <xf numFmtId="0" fontId="0" fillId="44" borderId="53" xfId="0" applyFill="1" applyBorder="1" applyAlignment="1">
      <alignment horizontal="center" wrapText="1"/>
    </xf>
    <xf numFmtId="0" fontId="0" fillId="44" borderId="54" xfId="0" applyFill="1" applyBorder="1" applyAlignment="1">
      <alignment horizontal="center" wrapText="1"/>
    </xf>
    <xf numFmtId="0" fontId="0" fillId="44" borderId="55" xfId="0" applyFill="1" applyBorder="1" applyAlignment="1">
      <alignment horizontal="center" wrapText="1"/>
    </xf>
    <xf numFmtId="0" fontId="0" fillId="44" borderId="56" xfId="0" applyFill="1" applyBorder="1" applyAlignment="1">
      <alignment horizontal="center" wrapText="1"/>
    </xf>
    <xf numFmtId="0" fontId="0" fillId="44" borderId="57" xfId="0" applyFill="1" applyBorder="1" applyAlignment="1">
      <alignment horizontal="center" wrapText="1"/>
    </xf>
    <xf numFmtId="0" fontId="0" fillId="44" borderId="45" xfId="0" applyFill="1" applyBorder="1" applyAlignment="1">
      <alignment horizontal="center" wrapText="1"/>
    </xf>
    <xf numFmtId="0" fontId="0" fillId="41" borderId="10" xfId="0" applyFill="1" applyBorder="1" applyAlignment="1">
      <alignment horizontal="center" wrapText="1"/>
    </xf>
    <xf numFmtId="0" fontId="0" fillId="41" borderId="11" xfId="0" applyFill="1" applyBorder="1" applyAlignment="1">
      <alignment horizontal="center" wrapText="1"/>
    </xf>
    <xf numFmtId="0" fontId="0" fillId="43" borderId="10" xfId="0" applyFill="1" applyBorder="1" applyAlignment="1">
      <alignment horizontal="center"/>
    </xf>
    <xf numFmtId="0" fontId="0" fillId="43" borderId="11" xfId="0" applyFill="1" applyBorder="1" applyAlignment="1">
      <alignment horizontal="center"/>
    </xf>
    <xf numFmtId="0" fontId="0" fillId="41" borderId="23" xfId="0" applyFill="1" applyBorder="1" applyAlignment="1">
      <alignment horizontal="center" vertical="center"/>
    </xf>
    <xf numFmtId="0" fontId="0" fillId="41" borderId="34" xfId="0" applyFill="1" applyBorder="1" applyAlignment="1">
      <alignment horizontal="center" vertical="center"/>
    </xf>
    <xf numFmtId="0" fontId="0" fillId="41" borderId="19" xfId="0" applyFill="1" applyBorder="1" applyAlignment="1">
      <alignment horizontal="center" vertical="center"/>
    </xf>
    <xf numFmtId="0" fontId="0" fillId="44" borderId="53" xfId="0" applyFill="1" applyBorder="1" applyAlignment="1">
      <alignment horizontal="left" vertical="center" wrapText="1"/>
    </xf>
    <xf numFmtId="0" fontId="0" fillId="44" borderId="54" xfId="0" applyFill="1" applyBorder="1" applyAlignment="1">
      <alignment horizontal="left" vertical="center" wrapText="1"/>
    </xf>
    <xf numFmtId="0" fontId="0" fillId="44" borderId="55" xfId="0" applyFill="1" applyBorder="1" applyAlignment="1">
      <alignment horizontal="left" vertical="center" wrapText="1"/>
    </xf>
    <xf numFmtId="0" fontId="0" fillId="44" borderId="18" xfId="0" applyFill="1" applyBorder="1" applyAlignment="1">
      <alignment horizontal="left" vertical="center" wrapText="1"/>
    </xf>
    <xf numFmtId="0" fontId="0" fillId="44" borderId="0" xfId="0" applyFill="1" applyBorder="1" applyAlignment="1">
      <alignment horizontal="left" vertical="center" wrapText="1"/>
    </xf>
    <xf numFmtId="0" fontId="0" fillId="44" borderId="37" xfId="0" applyFill="1" applyBorder="1" applyAlignment="1">
      <alignment horizontal="left" vertical="center" wrapText="1"/>
    </xf>
    <xf numFmtId="0" fontId="0" fillId="44" borderId="56" xfId="0" applyFill="1" applyBorder="1" applyAlignment="1">
      <alignment horizontal="left" vertical="center" wrapText="1"/>
    </xf>
    <xf numFmtId="0" fontId="0" fillId="44" borderId="57" xfId="0" applyFill="1" applyBorder="1" applyAlignment="1">
      <alignment horizontal="left" vertical="center" wrapText="1"/>
    </xf>
    <xf numFmtId="0" fontId="0" fillId="44" borderId="45" xfId="0" applyFill="1" applyBorder="1" applyAlignment="1">
      <alignment horizontal="left" vertical="center" wrapText="1"/>
    </xf>
    <xf numFmtId="10" fontId="0" fillId="38" borderId="58" xfId="0" applyNumberFormat="1" applyFill="1" applyBorder="1" applyAlignment="1">
      <alignment horizontal="center"/>
    </xf>
    <xf numFmtId="10" fontId="0" fillId="38" borderId="11" xfId="0" applyNumberFormat="1" applyFill="1" applyBorder="1" applyAlignment="1">
      <alignment horizontal="center"/>
    </xf>
    <xf numFmtId="10" fontId="0" fillId="38" borderId="32" xfId="0" applyNumberForma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8"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6"/>
  <sheetViews>
    <sheetView tabSelected="1" zoomScale="85" zoomScaleNormal="85" zoomScaleSheetLayoutView="85" zoomScalePageLayoutView="0" workbookViewId="0" topLeftCell="A1">
      <pane ySplit="2" topLeftCell="A15" activePane="bottomLeft" state="frozen"/>
      <selection pane="topLeft" activeCell="A1" sqref="A1"/>
      <selection pane="bottomLeft" activeCell="P7" sqref="P7"/>
    </sheetView>
  </sheetViews>
  <sheetFormatPr defaultColWidth="9.140625" defaultRowHeight="15"/>
  <cols>
    <col min="2" max="2" width="37.00390625" style="0" customWidth="1"/>
    <col min="4" max="4" width="13.7109375" style="0" customWidth="1"/>
    <col min="6" max="6" width="13.421875" style="0" customWidth="1"/>
    <col min="8" max="8" width="13.7109375" style="0" customWidth="1"/>
    <col min="10" max="10" width="13.57421875" style="0" customWidth="1"/>
    <col min="11" max="11" width="12.8515625" style="0" customWidth="1"/>
    <col min="12" max="12" width="13.57421875" style="0" customWidth="1"/>
    <col min="14" max="14" width="13.57421875" style="0" customWidth="1"/>
    <col min="15" max="15" width="14.00390625" style="0" bestFit="1" customWidth="1"/>
  </cols>
  <sheetData>
    <row r="1" ht="15.75" thickBot="1"/>
    <row r="2" spans="2:15" ht="19.5" thickBot="1">
      <c r="B2" s="82" t="s">
        <v>84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4"/>
    </row>
    <row r="3" spans="2:15" ht="15">
      <c r="B3" s="90" t="s">
        <v>42</v>
      </c>
      <c r="C3" s="85" t="s">
        <v>43</v>
      </c>
      <c r="D3" s="92"/>
      <c r="E3" s="85" t="s">
        <v>44</v>
      </c>
      <c r="F3" s="86"/>
      <c r="G3" s="85" t="s">
        <v>45</v>
      </c>
      <c r="H3" s="86"/>
      <c r="I3" s="85" t="s">
        <v>46</v>
      </c>
      <c r="J3" s="86"/>
      <c r="K3" s="85" t="s">
        <v>59</v>
      </c>
      <c r="L3" s="86"/>
      <c r="M3" s="85" t="s">
        <v>60</v>
      </c>
      <c r="N3" s="86"/>
      <c r="O3" s="77" t="s">
        <v>47</v>
      </c>
    </row>
    <row r="4" spans="2:15" ht="15.75" thickBot="1">
      <c r="B4" s="91"/>
      <c r="C4" s="78" t="s">
        <v>48</v>
      </c>
      <c r="D4" s="79" t="s">
        <v>49</v>
      </c>
      <c r="E4" s="78" t="s">
        <v>48</v>
      </c>
      <c r="F4" s="80" t="s">
        <v>49</v>
      </c>
      <c r="G4" s="78" t="s">
        <v>48</v>
      </c>
      <c r="H4" s="80" t="s">
        <v>49</v>
      </c>
      <c r="I4" s="78" t="s">
        <v>48</v>
      </c>
      <c r="J4" s="80" t="s">
        <v>49</v>
      </c>
      <c r="K4" s="78" t="s">
        <v>48</v>
      </c>
      <c r="L4" s="80" t="s">
        <v>49</v>
      </c>
      <c r="M4" s="78" t="s">
        <v>48</v>
      </c>
      <c r="N4" s="80" t="s">
        <v>49</v>
      </c>
      <c r="O4" s="81" t="s">
        <v>49</v>
      </c>
    </row>
    <row r="5" spans="2:15" ht="15">
      <c r="B5" s="22" t="s">
        <v>50</v>
      </c>
      <c r="C5" s="69">
        <v>1</v>
      </c>
      <c r="D5" s="70">
        <v>5000</v>
      </c>
      <c r="E5" s="69">
        <v>1</v>
      </c>
      <c r="F5" s="70">
        <v>0</v>
      </c>
      <c r="G5" s="69">
        <v>1</v>
      </c>
      <c r="H5" s="70">
        <v>0</v>
      </c>
      <c r="I5" s="69">
        <v>1</v>
      </c>
      <c r="J5" s="71">
        <v>0</v>
      </c>
      <c r="K5" s="69">
        <v>1</v>
      </c>
      <c r="L5" s="71">
        <v>0</v>
      </c>
      <c r="M5" s="69">
        <v>1</v>
      </c>
      <c r="N5" s="71">
        <v>0</v>
      </c>
      <c r="O5" s="72">
        <f>+D5+F5+H5+J5+L5+N5</f>
        <v>5000</v>
      </c>
    </row>
    <row r="6" spans="2:15" ht="15.75" thickBot="1">
      <c r="B6" s="23"/>
      <c r="C6" s="32"/>
      <c r="D6" s="33"/>
      <c r="E6" s="32"/>
      <c r="F6" s="33"/>
      <c r="G6" s="32"/>
      <c r="H6" s="33"/>
      <c r="I6" s="32"/>
      <c r="J6" s="34"/>
      <c r="K6" s="32"/>
      <c r="L6" s="34"/>
      <c r="M6" s="32"/>
      <c r="N6" s="34"/>
      <c r="O6" s="35"/>
    </row>
    <row r="7" spans="2:15" ht="15">
      <c r="B7" s="24" t="s">
        <v>51</v>
      </c>
      <c r="C7" s="36">
        <v>0.0025</v>
      </c>
      <c r="D7" s="37">
        <f>+(D5*0.25/100)</f>
        <v>12.5</v>
      </c>
      <c r="E7" s="36">
        <v>0.0025</v>
      </c>
      <c r="F7" s="37">
        <f>+(F5*0.25/100)</f>
        <v>0</v>
      </c>
      <c r="G7" s="36">
        <v>0.0025</v>
      </c>
      <c r="H7" s="37">
        <f>+(H5*0.25/100)</f>
        <v>0</v>
      </c>
      <c r="I7" s="38">
        <v>0.005</v>
      </c>
      <c r="J7" s="39">
        <f>+(J5*0.5/100)</f>
        <v>0</v>
      </c>
      <c r="K7" s="38">
        <v>0.005</v>
      </c>
      <c r="L7" s="39">
        <f>+(L5*0.5/100)</f>
        <v>0</v>
      </c>
      <c r="M7" s="38">
        <v>0.005</v>
      </c>
      <c r="N7" s="39">
        <f>+(N5*0.5/100)</f>
        <v>0</v>
      </c>
      <c r="O7" s="40">
        <f>+D7+F7+H7+J7+L7+N7</f>
        <v>12.5</v>
      </c>
    </row>
    <row r="8" spans="2:15" ht="15">
      <c r="B8" s="25" t="s">
        <v>52</v>
      </c>
      <c r="C8" s="41">
        <f>D8/D5</f>
        <v>0</v>
      </c>
      <c r="D8" s="18">
        <v>0</v>
      </c>
      <c r="E8" s="41" t="e">
        <f>F8/F5</f>
        <v>#DIV/0!</v>
      </c>
      <c r="F8" s="18">
        <v>0</v>
      </c>
      <c r="G8" s="41" t="e">
        <f>H8/H5</f>
        <v>#DIV/0!</v>
      </c>
      <c r="H8" s="18">
        <v>0</v>
      </c>
      <c r="I8" s="41" t="e">
        <f>+J8/J5</f>
        <v>#DIV/0!</v>
      </c>
      <c r="J8" s="17">
        <v>0</v>
      </c>
      <c r="K8" s="41" t="e">
        <f>+L8/L5</f>
        <v>#DIV/0!</v>
      </c>
      <c r="L8" s="17">
        <v>0</v>
      </c>
      <c r="M8" s="41" t="e">
        <f>+N8/N5</f>
        <v>#DIV/0!</v>
      </c>
      <c r="N8" s="17">
        <v>0</v>
      </c>
      <c r="O8" s="31">
        <f>+D8+F8+H8+J8+L8+N8</f>
        <v>0</v>
      </c>
    </row>
    <row r="9" spans="2:15" ht="15.75" thickBot="1">
      <c r="B9" s="26" t="s">
        <v>53</v>
      </c>
      <c r="C9" s="42">
        <f aca="true" t="shared" si="0" ref="C9:N9">C7-C8</f>
        <v>0.0025</v>
      </c>
      <c r="D9" s="43">
        <f t="shared" si="0"/>
        <v>12.5</v>
      </c>
      <c r="E9" s="42" t="e">
        <f t="shared" si="0"/>
        <v>#DIV/0!</v>
      </c>
      <c r="F9" s="43">
        <f t="shared" si="0"/>
        <v>0</v>
      </c>
      <c r="G9" s="42" t="e">
        <f t="shared" si="0"/>
        <v>#DIV/0!</v>
      </c>
      <c r="H9" s="43">
        <f t="shared" si="0"/>
        <v>0</v>
      </c>
      <c r="I9" s="42" t="e">
        <f t="shared" si="0"/>
        <v>#DIV/0!</v>
      </c>
      <c r="J9" s="44">
        <f t="shared" si="0"/>
        <v>0</v>
      </c>
      <c r="K9" s="42" t="e">
        <f t="shared" si="0"/>
        <v>#DIV/0!</v>
      </c>
      <c r="L9" s="44">
        <f t="shared" si="0"/>
        <v>0</v>
      </c>
      <c r="M9" s="42" t="e">
        <f t="shared" si="0"/>
        <v>#DIV/0!</v>
      </c>
      <c r="N9" s="44">
        <f t="shared" si="0"/>
        <v>0</v>
      </c>
      <c r="O9" s="45">
        <f>+D9+F9+H9+J9+L9+N9</f>
        <v>12.5</v>
      </c>
    </row>
    <row r="10" spans="2:15" ht="15.75" thickBot="1">
      <c r="B10" s="27"/>
      <c r="C10" s="46"/>
      <c r="D10" s="47"/>
      <c r="E10" s="46"/>
      <c r="F10" s="47"/>
      <c r="G10" s="46"/>
      <c r="H10" s="47"/>
      <c r="I10" s="48"/>
      <c r="J10" s="49"/>
      <c r="K10" s="48"/>
      <c r="L10" s="49"/>
      <c r="M10" s="48"/>
      <c r="N10" s="49"/>
      <c r="O10" s="50"/>
    </row>
    <row r="11" spans="2:15" ht="15">
      <c r="B11" s="24" t="s">
        <v>54</v>
      </c>
      <c r="C11" s="38">
        <v>0.0575</v>
      </c>
      <c r="D11" s="51">
        <f>+(D5*5.75/100)</f>
        <v>287.5</v>
      </c>
      <c r="E11" s="38">
        <v>0.0675</v>
      </c>
      <c r="F11" s="51">
        <f>+(F5*6.75/100)</f>
        <v>0</v>
      </c>
      <c r="G11" s="38">
        <v>0.0775</v>
      </c>
      <c r="H11" s="51">
        <f>+(H5*7.75/100)</f>
        <v>0</v>
      </c>
      <c r="I11" s="38">
        <v>0.085</v>
      </c>
      <c r="J11" s="52">
        <f>+(J5*8.5/100)</f>
        <v>0</v>
      </c>
      <c r="K11" s="38">
        <v>0.085</v>
      </c>
      <c r="L11" s="52">
        <f>+(L5*8.5/100)</f>
        <v>0</v>
      </c>
      <c r="M11" s="38">
        <v>0.085</v>
      </c>
      <c r="N11" s="52">
        <f>+(N5*8.5/100)</f>
        <v>0</v>
      </c>
      <c r="O11" s="40">
        <f>+D11+F11+H11+J11+L11+N11</f>
        <v>287.5</v>
      </c>
    </row>
    <row r="12" spans="2:15" ht="15">
      <c r="B12" s="25" t="s">
        <v>61</v>
      </c>
      <c r="C12" s="41"/>
      <c r="D12" s="18">
        <v>0</v>
      </c>
      <c r="E12" s="41"/>
      <c r="F12" s="18">
        <v>0</v>
      </c>
      <c r="G12" s="41"/>
      <c r="H12" s="18">
        <v>0</v>
      </c>
      <c r="I12" s="41"/>
      <c r="J12" s="19">
        <v>0</v>
      </c>
      <c r="K12" s="41"/>
      <c r="L12" s="19">
        <v>0</v>
      </c>
      <c r="M12" s="41"/>
      <c r="N12" s="19">
        <v>0</v>
      </c>
      <c r="O12" s="31">
        <f>+D12+F12+H12+J12+L12+N12</f>
        <v>0</v>
      </c>
    </row>
    <row r="13" spans="2:15" ht="15">
      <c r="B13" s="23" t="s">
        <v>63</v>
      </c>
      <c r="C13" s="62">
        <f>+D13/D5</f>
        <v>0</v>
      </c>
      <c r="D13" s="67">
        <f>+D12+D17</f>
        <v>0</v>
      </c>
      <c r="E13" s="62" t="e">
        <f>+F13/F5</f>
        <v>#DIV/0!</v>
      </c>
      <c r="F13" s="67">
        <f>+F12+F17</f>
        <v>0</v>
      </c>
      <c r="G13" s="62" t="e">
        <f>+H13/H5</f>
        <v>#DIV/0!</v>
      </c>
      <c r="H13" s="67">
        <f>+H12+H17</f>
        <v>0</v>
      </c>
      <c r="I13" s="62" t="e">
        <f>+J13/J5</f>
        <v>#DIV/0!</v>
      </c>
      <c r="J13" s="65">
        <f>+J12+J17</f>
        <v>0</v>
      </c>
      <c r="K13" s="62" t="e">
        <f>+L13/L5</f>
        <v>#DIV/0!</v>
      </c>
      <c r="L13" s="65">
        <f>+L12+L17</f>
        <v>0</v>
      </c>
      <c r="M13" s="62" t="e">
        <f>+N13/N5</f>
        <v>#DIV/0!</v>
      </c>
      <c r="N13" s="65">
        <f>+N12+N17</f>
        <v>0</v>
      </c>
      <c r="O13" s="64">
        <f>+D13+F13+H13+J13+L13+N13</f>
        <v>0</v>
      </c>
    </row>
    <row r="14" spans="2:15" ht="15.75" thickBot="1">
      <c r="B14" s="26" t="s">
        <v>55</v>
      </c>
      <c r="C14" s="42">
        <f aca="true" t="shared" si="1" ref="C14:N14">C11-C13</f>
        <v>0.0575</v>
      </c>
      <c r="D14" s="43">
        <f t="shared" si="1"/>
        <v>287.5</v>
      </c>
      <c r="E14" s="42" t="e">
        <f t="shared" si="1"/>
        <v>#DIV/0!</v>
      </c>
      <c r="F14" s="43">
        <f t="shared" si="1"/>
        <v>0</v>
      </c>
      <c r="G14" s="42" t="e">
        <f t="shared" si="1"/>
        <v>#DIV/0!</v>
      </c>
      <c r="H14" s="43">
        <f t="shared" si="1"/>
        <v>0</v>
      </c>
      <c r="I14" s="42" t="e">
        <f t="shared" si="1"/>
        <v>#DIV/0!</v>
      </c>
      <c r="J14" s="44">
        <f t="shared" si="1"/>
        <v>0</v>
      </c>
      <c r="K14" s="42" t="e">
        <f t="shared" si="1"/>
        <v>#DIV/0!</v>
      </c>
      <c r="L14" s="44">
        <f t="shared" si="1"/>
        <v>0</v>
      </c>
      <c r="M14" s="42" t="e">
        <f t="shared" si="1"/>
        <v>#DIV/0!</v>
      </c>
      <c r="N14" s="44">
        <f t="shared" si="1"/>
        <v>0</v>
      </c>
      <c r="O14" s="53">
        <f>+D14+F14+H14+J14+L14+N14</f>
        <v>287.5</v>
      </c>
    </row>
    <row r="15" spans="2:15" ht="15.75" thickBot="1">
      <c r="B15" s="60"/>
      <c r="C15" s="63"/>
      <c r="D15" s="68"/>
      <c r="E15" s="63"/>
      <c r="F15" s="68"/>
      <c r="G15" s="63"/>
      <c r="H15" s="68"/>
      <c r="I15" s="63"/>
      <c r="J15" s="66"/>
      <c r="K15" s="63"/>
      <c r="L15" s="66"/>
      <c r="M15" s="63"/>
      <c r="N15" s="66"/>
      <c r="O15" s="50"/>
    </row>
    <row r="16" spans="2:15" ht="30">
      <c r="B16" s="61" t="s">
        <v>56</v>
      </c>
      <c r="C16" s="38">
        <v>0.001</v>
      </c>
      <c r="D16" s="51">
        <f>+D11*0.001</f>
        <v>0.28750000000000003</v>
      </c>
      <c r="E16" s="38">
        <v>0.001</v>
      </c>
      <c r="F16" s="51">
        <f>+F11*0.001</f>
        <v>0</v>
      </c>
      <c r="G16" s="38">
        <v>0.001</v>
      </c>
      <c r="H16" s="51">
        <f>+H11*0.001</f>
        <v>0</v>
      </c>
      <c r="I16" s="38">
        <v>0.002</v>
      </c>
      <c r="J16" s="52">
        <f>+J11*0.002</f>
        <v>0</v>
      </c>
      <c r="K16" s="38">
        <v>0.002</v>
      </c>
      <c r="L16" s="52">
        <f>+L11*0.002</f>
        <v>0</v>
      </c>
      <c r="M16" s="38">
        <v>0.002</v>
      </c>
      <c r="N16" s="52">
        <f>+N11*0.002</f>
        <v>0</v>
      </c>
      <c r="O16" s="40">
        <f>+D16+F16+H16+J16+L16+N16</f>
        <v>0.28750000000000003</v>
      </c>
    </row>
    <row r="17" spans="2:15" ht="30">
      <c r="B17" s="22" t="s">
        <v>57</v>
      </c>
      <c r="C17" s="41">
        <f>+D17/D5</f>
        <v>0</v>
      </c>
      <c r="D17" s="18">
        <v>0</v>
      </c>
      <c r="E17" s="41" t="e">
        <f>+F17/F5</f>
        <v>#DIV/0!</v>
      </c>
      <c r="F17" s="18">
        <v>0</v>
      </c>
      <c r="G17" s="41" t="e">
        <f>+H17/H5</f>
        <v>#DIV/0!</v>
      </c>
      <c r="H17" s="18">
        <v>0</v>
      </c>
      <c r="I17" s="41" t="e">
        <f>+J17/J11</f>
        <v>#DIV/0!</v>
      </c>
      <c r="J17" s="17">
        <v>0</v>
      </c>
      <c r="K17" s="41" t="e">
        <f>+L17/L11</f>
        <v>#DIV/0!</v>
      </c>
      <c r="L17" s="17">
        <v>0</v>
      </c>
      <c r="M17" s="41" t="e">
        <f>+N17/N11</f>
        <v>#DIV/0!</v>
      </c>
      <c r="N17" s="17">
        <v>0</v>
      </c>
      <c r="O17" s="31">
        <f>+D17+F17+H17+J17+L17+N17</f>
        <v>0</v>
      </c>
    </row>
    <row r="18" spans="2:15" ht="30.75" thickBot="1">
      <c r="B18" s="26" t="s">
        <v>58</v>
      </c>
      <c r="C18" s="42">
        <f aca="true" t="shared" si="2" ref="C18:N18">C16-C17</f>
        <v>0.001</v>
      </c>
      <c r="D18" s="43">
        <f t="shared" si="2"/>
        <v>0.28750000000000003</v>
      </c>
      <c r="E18" s="42" t="e">
        <f t="shared" si="2"/>
        <v>#DIV/0!</v>
      </c>
      <c r="F18" s="43">
        <f t="shared" si="2"/>
        <v>0</v>
      </c>
      <c r="G18" s="42" t="e">
        <f t="shared" si="2"/>
        <v>#DIV/0!</v>
      </c>
      <c r="H18" s="43">
        <f t="shared" si="2"/>
        <v>0</v>
      </c>
      <c r="I18" s="42" t="e">
        <f t="shared" si="2"/>
        <v>#DIV/0!</v>
      </c>
      <c r="J18" s="44">
        <f t="shared" si="2"/>
        <v>0</v>
      </c>
      <c r="K18" s="42" t="e">
        <f t="shared" si="2"/>
        <v>#DIV/0!</v>
      </c>
      <c r="L18" s="44">
        <f t="shared" si="2"/>
        <v>0</v>
      </c>
      <c r="M18" s="42" t="e">
        <f t="shared" si="2"/>
        <v>#DIV/0!</v>
      </c>
      <c r="N18" s="44">
        <f t="shared" si="2"/>
        <v>0</v>
      </c>
      <c r="O18" s="53">
        <f>+D18+F18+H18+J18+L18+N18</f>
        <v>0.28750000000000003</v>
      </c>
    </row>
    <row r="19" ht="15.75" thickBot="1"/>
    <row r="20" spans="2:15" ht="15.75" thickBot="1">
      <c r="B20" s="87" t="s">
        <v>64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9"/>
    </row>
    <row r="21" ht="15.75" thickBot="1"/>
    <row r="22" spans="2:12" ht="16.5" thickBot="1">
      <c r="B22" s="101" t="s">
        <v>75</v>
      </c>
      <c r="C22" s="102"/>
      <c r="D22" s="102"/>
      <c r="E22" s="102"/>
      <c r="F22" s="102"/>
      <c r="G22" s="102"/>
      <c r="H22" s="103"/>
      <c r="J22" s="93" t="s">
        <v>76</v>
      </c>
      <c r="K22" s="94"/>
      <c r="L22" s="95"/>
    </row>
    <row r="23" spans="2:12" ht="16.5" thickBot="1">
      <c r="B23" s="104"/>
      <c r="C23" s="105"/>
      <c r="D23" s="105"/>
      <c r="E23" s="105"/>
      <c r="F23" s="105"/>
      <c r="G23" s="105"/>
      <c r="H23" s="106"/>
      <c r="J23" s="28" t="s">
        <v>77</v>
      </c>
      <c r="K23" s="54" t="s">
        <v>78</v>
      </c>
      <c r="L23" s="55" t="s">
        <v>79</v>
      </c>
    </row>
    <row r="24" spans="2:12" ht="15.75" customHeight="1">
      <c r="B24" s="111" t="s">
        <v>32</v>
      </c>
      <c r="C24" s="107" t="s">
        <v>65</v>
      </c>
      <c r="D24" s="107"/>
      <c r="E24" s="107"/>
      <c r="F24" s="107"/>
      <c r="G24" s="107"/>
      <c r="H24" s="108"/>
      <c r="J24" s="29" t="s">
        <v>80</v>
      </c>
      <c r="K24" s="20">
        <v>0</v>
      </c>
      <c r="L24" s="56">
        <f>+K24/1000</f>
        <v>0</v>
      </c>
    </row>
    <row r="25" spans="2:12" ht="15" customHeight="1" thickBot="1">
      <c r="B25" s="112"/>
      <c r="C25" s="107"/>
      <c r="D25" s="107"/>
      <c r="E25" s="107"/>
      <c r="F25" s="107"/>
      <c r="G25" s="107"/>
      <c r="H25" s="108"/>
      <c r="J25" s="30" t="s">
        <v>81</v>
      </c>
      <c r="K25" s="21">
        <v>0</v>
      </c>
      <c r="L25" s="57">
        <f>+K25/1000</f>
        <v>0</v>
      </c>
    </row>
    <row r="26" spans="2:8" ht="15.75" thickBot="1">
      <c r="B26" s="113"/>
      <c r="C26" s="100" t="s">
        <v>67</v>
      </c>
      <c r="D26" s="100"/>
      <c r="E26" s="100" t="s">
        <v>66</v>
      </c>
      <c r="F26" s="100"/>
      <c r="G26" s="109" t="s">
        <v>62</v>
      </c>
      <c r="H26" s="110"/>
    </row>
    <row r="27" spans="2:12" ht="16.5" thickBot="1">
      <c r="B27" s="58" t="s">
        <v>68</v>
      </c>
      <c r="C27" s="99">
        <v>0.0025</v>
      </c>
      <c r="D27" s="99"/>
      <c r="E27" s="99">
        <v>0.0575</v>
      </c>
      <c r="F27" s="99"/>
      <c r="G27" s="99">
        <v>0.06</v>
      </c>
      <c r="H27" s="124"/>
      <c r="J27" s="96" t="s">
        <v>82</v>
      </c>
      <c r="K27" s="97"/>
      <c r="L27" s="98"/>
    </row>
    <row r="28" spans="2:8" ht="15">
      <c r="B28" s="58" t="s">
        <v>69</v>
      </c>
      <c r="C28" s="99">
        <v>0.0025</v>
      </c>
      <c r="D28" s="99"/>
      <c r="E28" s="99">
        <v>0.0675</v>
      </c>
      <c r="F28" s="99"/>
      <c r="G28" s="99">
        <v>0.07</v>
      </c>
      <c r="H28" s="124"/>
    </row>
    <row r="29" spans="2:8" ht="15">
      <c r="B29" s="58" t="s">
        <v>70</v>
      </c>
      <c r="C29" s="99">
        <v>0.0025</v>
      </c>
      <c r="D29" s="99"/>
      <c r="E29" s="99">
        <v>0.0775</v>
      </c>
      <c r="F29" s="99"/>
      <c r="G29" s="99">
        <v>0.08</v>
      </c>
      <c r="H29" s="124"/>
    </row>
    <row r="30" spans="2:8" ht="15">
      <c r="B30" s="58" t="s">
        <v>71</v>
      </c>
      <c r="C30" s="99">
        <v>0.005</v>
      </c>
      <c r="D30" s="99"/>
      <c r="E30" s="99">
        <v>0.085</v>
      </c>
      <c r="F30" s="99"/>
      <c r="G30" s="99">
        <v>0.09</v>
      </c>
      <c r="H30" s="124"/>
    </row>
    <row r="31" spans="2:8" ht="15">
      <c r="B31" s="58" t="s">
        <v>72</v>
      </c>
      <c r="C31" s="99">
        <v>0.005</v>
      </c>
      <c r="D31" s="99"/>
      <c r="E31" s="99">
        <v>0.085</v>
      </c>
      <c r="F31" s="99"/>
      <c r="G31" s="99">
        <v>0.09</v>
      </c>
      <c r="H31" s="124"/>
    </row>
    <row r="32" spans="2:8" ht="15.75" thickBot="1">
      <c r="B32" s="59" t="s">
        <v>73</v>
      </c>
      <c r="C32" s="123">
        <v>0.005</v>
      </c>
      <c r="D32" s="123"/>
      <c r="E32" s="123">
        <v>0.085</v>
      </c>
      <c r="F32" s="123"/>
      <c r="G32" s="123">
        <v>0.09</v>
      </c>
      <c r="H32" s="125"/>
    </row>
    <row r="33" spans="2:8" ht="15">
      <c r="B33" s="114" t="s">
        <v>74</v>
      </c>
      <c r="C33" s="115"/>
      <c r="D33" s="115"/>
      <c r="E33" s="115"/>
      <c r="F33" s="115"/>
      <c r="G33" s="115"/>
      <c r="H33" s="116"/>
    </row>
    <row r="34" spans="2:8" ht="15" customHeight="1">
      <c r="B34" s="117"/>
      <c r="C34" s="118"/>
      <c r="D34" s="118"/>
      <c r="E34" s="118"/>
      <c r="F34" s="118"/>
      <c r="G34" s="118"/>
      <c r="H34" s="119"/>
    </row>
    <row r="35" spans="2:8" ht="15">
      <c r="B35" s="117"/>
      <c r="C35" s="118"/>
      <c r="D35" s="118"/>
      <c r="E35" s="118"/>
      <c r="F35" s="118"/>
      <c r="G35" s="118"/>
      <c r="H35" s="119"/>
    </row>
    <row r="36" spans="2:8" ht="15.75" thickBot="1">
      <c r="B36" s="120"/>
      <c r="C36" s="121"/>
      <c r="D36" s="121"/>
      <c r="E36" s="121"/>
      <c r="F36" s="121"/>
      <c r="G36" s="121"/>
      <c r="H36" s="122"/>
    </row>
  </sheetData>
  <sheetProtection/>
  <protectedRanges>
    <protectedRange sqref="D8 D5 D12 D17 F17 F12 F8 F5 H5 H8 H12 H17 J17 J12 J8 J5 L5 N5 L8 N8 L12 N12 L17 N17" name="Range1"/>
    <protectedRange sqref="K24:K25" name="Range1_1"/>
  </protectedRanges>
  <mergeCells count="36">
    <mergeCell ref="C30:D30"/>
    <mergeCell ref="G27:H27"/>
    <mergeCell ref="G32:H32"/>
    <mergeCell ref="G31:H31"/>
    <mergeCell ref="G30:H30"/>
    <mergeCell ref="G29:H29"/>
    <mergeCell ref="G28:H28"/>
    <mergeCell ref="B33:H36"/>
    <mergeCell ref="C31:D31"/>
    <mergeCell ref="C32:D32"/>
    <mergeCell ref="E27:F27"/>
    <mergeCell ref="E28:F28"/>
    <mergeCell ref="E29:F29"/>
    <mergeCell ref="E30:F30"/>
    <mergeCell ref="E31:F31"/>
    <mergeCell ref="E32:F32"/>
    <mergeCell ref="C27:D27"/>
    <mergeCell ref="J22:L22"/>
    <mergeCell ref="J27:L27"/>
    <mergeCell ref="C28:D28"/>
    <mergeCell ref="C29:D29"/>
    <mergeCell ref="E26:F26"/>
    <mergeCell ref="B22:H23"/>
    <mergeCell ref="C24:H25"/>
    <mergeCell ref="G26:H26"/>
    <mergeCell ref="B24:B26"/>
    <mergeCell ref="C26:D26"/>
    <mergeCell ref="B2:O2"/>
    <mergeCell ref="K3:L3"/>
    <mergeCell ref="M3:N3"/>
    <mergeCell ref="B20:O20"/>
    <mergeCell ref="B3:B4"/>
    <mergeCell ref="C3:D3"/>
    <mergeCell ref="E3:F3"/>
    <mergeCell ref="G3:H3"/>
    <mergeCell ref="I3:J3"/>
  </mergeCells>
  <printOptions/>
  <pageMargins left="0.75" right="0.75" top="1" bottom="1" header="0.5" footer="0.5"/>
  <pageSetup horizontalDpi="600" verticalDpi="600" orientation="portrait" paperSize="9" scale="45" r:id="rId1"/>
  <ignoredErrors>
    <ignoredError sqref="D13:D14 G13:K13 E13:F13 L13:M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O27"/>
  <sheetViews>
    <sheetView zoomScale="85" zoomScaleNormal="85" zoomScaleSheetLayoutView="85" zoomScalePageLayoutView="0" workbookViewId="0" topLeftCell="A1">
      <selection activeCell="D5" sqref="D5"/>
    </sheetView>
  </sheetViews>
  <sheetFormatPr defaultColWidth="9.140625" defaultRowHeight="15"/>
  <cols>
    <col min="2" max="2" width="30.7109375" style="0" customWidth="1"/>
    <col min="4" max="4" width="13.7109375" style="0" customWidth="1"/>
    <col min="6" max="6" width="13.421875" style="0" customWidth="1"/>
    <col min="8" max="8" width="13.7109375" style="0" customWidth="1"/>
    <col min="10" max="10" width="13.57421875" style="0" customWidth="1"/>
    <col min="11" max="11" width="12.8515625" style="0" customWidth="1"/>
    <col min="12" max="12" width="13.57421875" style="0" customWidth="1"/>
    <col min="14" max="14" width="13.57421875" style="0" customWidth="1"/>
    <col min="15" max="15" width="14.8515625" style="0" customWidth="1"/>
  </cols>
  <sheetData>
    <row r="1" ht="15.75" thickBot="1"/>
    <row r="2" spans="2:15" ht="19.5" thickBot="1">
      <c r="B2" s="82" t="s">
        <v>83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4"/>
    </row>
    <row r="3" spans="2:15" ht="15">
      <c r="B3" s="90" t="s">
        <v>42</v>
      </c>
      <c r="C3" s="85" t="s">
        <v>43</v>
      </c>
      <c r="D3" s="92"/>
      <c r="E3" s="85" t="s">
        <v>44</v>
      </c>
      <c r="F3" s="86"/>
      <c r="G3" s="85" t="s">
        <v>45</v>
      </c>
      <c r="H3" s="86"/>
      <c r="I3" s="85" t="s">
        <v>46</v>
      </c>
      <c r="J3" s="86"/>
      <c r="K3" s="85" t="s">
        <v>59</v>
      </c>
      <c r="L3" s="86"/>
      <c r="M3" s="85" t="s">
        <v>60</v>
      </c>
      <c r="N3" s="86"/>
      <c r="O3" s="77" t="s">
        <v>47</v>
      </c>
    </row>
    <row r="4" spans="2:15" ht="15.75" thickBot="1">
      <c r="B4" s="91"/>
      <c r="C4" s="73" t="s">
        <v>48</v>
      </c>
      <c r="D4" s="74" t="s">
        <v>49</v>
      </c>
      <c r="E4" s="73" t="s">
        <v>48</v>
      </c>
      <c r="F4" s="75" t="s">
        <v>49</v>
      </c>
      <c r="G4" s="73" t="s">
        <v>48</v>
      </c>
      <c r="H4" s="75" t="s">
        <v>49</v>
      </c>
      <c r="I4" s="73" t="s">
        <v>48</v>
      </c>
      <c r="J4" s="75" t="s">
        <v>49</v>
      </c>
      <c r="K4" s="73" t="s">
        <v>48</v>
      </c>
      <c r="L4" s="75" t="s">
        <v>49</v>
      </c>
      <c r="M4" s="73" t="s">
        <v>48</v>
      </c>
      <c r="N4" s="75" t="s">
        <v>49</v>
      </c>
      <c r="O4" s="76" t="s">
        <v>49</v>
      </c>
    </row>
    <row r="5" spans="2:15" ht="15">
      <c r="B5" s="22" t="s">
        <v>50</v>
      </c>
      <c r="C5" s="69">
        <v>1</v>
      </c>
      <c r="D5" s="70">
        <v>0</v>
      </c>
      <c r="E5" s="69">
        <v>1</v>
      </c>
      <c r="F5" s="70">
        <v>0</v>
      </c>
      <c r="G5" s="69">
        <v>1</v>
      </c>
      <c r="H5" s="70">
        <v>0</v>
      </c>
      <c r="I5" s="69">
        <v>1</v>
      </c>
      <c r="J5" s="71">
        <v>0</v>
      </c>
      <c r="K5" s="69">
        <v>1</v>
      </c>
      <c r="L5" s="71">
        <v>0</v>
      </c>
      <c r="M5" s="69">
        <v>1</v>
      </c>
      <c r="N5" s="71">
        <v>0</v>
      </c>
      <c r="O5" s="72">
        <f>+D5+F5+H5+J5+L5+N5</f>
        <v>0</v>
      </c>
    </row>
    <row r="6" spans="2:15" ht="15.75" thickBot="1">
      <c r="B6" s="23"/>
      <c r="C6" s="32"/>
      <c r="D6" s="33"/>
      <c r="E6" s="32"/>
      <c r="F6" s="33"/>
      <c r="G6" s="32"/>
      <c r="H6" s="33"/>
      <c r="I6" s="32"/>
      <c r="J6" s="34"/>
      <c r="K6" s="32"/>
      <c r="L6" s="34"/>
      <c r="M6" s="32"/>
      <c r="N6" s="34"/>
      <c r="O6" s="35"/>
    </row>
    <row r="7" spans="2:15" ht="15">
      <c r="B7" s="24" t="s">
        <v>51</v>
      </c>
      <c r="C7" s="36">
        <v>0.0025</v>
      </c>
      <c r="D7" s="37">
        <f>+(D5*0.25/100)</f>
        <v>0</v>
      </c>
      <c r="E7" s="36">
        <v>0.0025</v>
      </c>
      <c r="F7" s="37">
        <f>+(F5*0.25/100)</f>
        <v>0</v>
      </c>
      <c r="G7" s="36">
        <v>0.0025</v>
      </c>
      <c r="H7" s="37">
        <f>+(H5*0.25/100)</f>
        <v>0</v>
      </c>
      <c r="I7" s="38">
        <v>0.005</v>
      </c>
      <c r="J7" s="39">
        <f>+(J5*0.5/100)</f>
        <v>0</v>
      </c>
      <c r="K7" s="38">
        <v>0.005</v>
      </c>
      <c r="L7" s="39">
        <f>+(L5*0.5/100)</f>
        <v>0</v>
      </c>
      <c r="M7" s="38">
        <v>0.005</v>
      </c>
      <c r="N7" s="39">
        <f>+(N5*0.5/100)</f>
        <v>0</v>
      </c>
      <c r="O7" s="40">
        <f>+D7+F7+H7+J7+L7+N7</f>
        <v>0</v>
      </c>
    </row>
    <row r="8" spans="2:15" ht="15">
      <c r="B8" s="25" t="s">
        <v>52</v>
      </c>
      <c r="C8" s="41" t="e">
        <f>D8/D5</f>
        <v>#DIV/0!</v>
      </c>
      <c r="D8" s="18">
        <v>0</v>
      </c>
      <c r="E8" s="41" t="e">
        <f>F8/F5</f>
        <v>#DIV/0!</v>
      </c>
      <c r="F8" s="18">
        <v>0</v>
      </c>
      <c r="G8" s="41" t="e">
        <f>H8/H5</f>
        <v>#DIV/0!</v>
      </c>
      <c r="H8" s="18">
        <v>0</v>
      </c>
      <c r="I8" s="41" t="e">
        <f>+J8/J5</f>
        <v>#DIV/0!</v>
      </c>
      <c r="J8" s="17">
        <v>0</v>
      </c>
      <c r="K8" s="41" t="e">
        <f>+L8/L5</f>
        <v>#DIV/0!</v>
      </c>
      <c r="L8" s="17">
        <v>0</v>
      </c>
      <c r="M8" s="41" t="e">
        <f>+N8/N5</f>
        <v>#DIV/0!</v>
      </c>
      <c r="N8" s="17">
        <v>0</v>
      </c>
      <c r="O8" s="31">
        <f>+D8+F8+H8+J8+L8+N8</f>
        <v>0</v>
      </c>
    </row>
    <row r="9" spans="2:15" ht="15.75" thickBot="1">
      <c r="B9" s="26" t="s">
        <v>53</v>
      </c>
      <c r="C9" s="42" t="e">
        <f aca="true" t="shared" si="0" ref="C9:N9">C7-C8</f>
        <v>#DIV/0!</v>
      </c>
      <c r="D9" s="43">
        <f t="shared" si="0"/>
        <v>0</v>
      </c>
      <c r="E9" s="42" t="e">
        <f t="shared" si="0"/>
        <v>#DIV/0!</v>
      </c>
      <c r="F9" s="43">
        <f t="shared" si="0"/>
        <v>0</v>
      </c>
      <c r="G9" s="42" t="e">
        <f t="shared" si="0"/>
        <v>#DIV/0!</v>
      </c>
      <c r="H9" s="43">
        <f t="shared" si="0"/>
        <v>0</v>
      </c>
      <c r="I9" s="42" t="e">
        <f t="shared" si="0"/>
        <v>#DIV/0!</v>
      </c>
      <c r="J9" s="44">
        <f t="shared" si="0"/>
        <v>0</v>
      </c>
      <c r="K9" s="42" t="e">
        <f t="shared" si="0"/>
        <v>#DIV/0!</v>
      </c>
      <c r="L9" s="44">
        <f t="shared" si="0"/>
        <v>0</v>
      </c>
      <c r="M9" s="42" t="e">
        <f t="shared" si="0"/>
        <v>#DIV/0!</v>
      </c>
      <c r="N9" s="44">
        <f t="shared" si="0"/>
        <v>0</v>
      </c>
      <c r="O9" s="45">
        <f>+D9+F9+H9+J9+L9+N9</f>
        <v>0</v>
      </c>
    </row>
    <row r="10" spans="2:15" ht="15.75" thickBot="1">
      <c r="B10" s="27"/>
      <c r="C10" s="46"/>
      <c r="D10" s="47"/>
      <c r="E10" s="46"/>
      <c r="F10" s="47"/>
      <c r="G10" s="46"/>
      <c r="H10" s="47"/>
      <c r="I10" s="48"/>
      <c r="J10" s="49"/>
      <c r="K10" s="48"/>
      <c r="L10" s="49"/>
      <c r="M10" s="48"/>
      <c r="N10" s="49"/>
      <c r="O10" s="50"/>
    </row>
    <row r="11" spans="2:15" ht="15">
      <c r="B11" s="24" t="s">
        <v>54</v>
      </c>
      <c r="C11" s="38">
        <v>0.0575</v>
      </c>
      <c r="D11" s="51">
        <f>+(D5*5.75/100)</f>
        <v>0</v>
      </c>
      <c r="E11" s="38">
        <v>0.0675</v>
      </c>
      <c r="F11" s="51">
        <f>+(F5*6.75/100)</f>
        <v>0</v>
      </c>
      <c r="G11" s="38">
        <v>0.0775</v>
      </c>
      <c r="H11" s="51">
        <f>+(H5*7.75/100)</f>
        <v>0</v>
      </c>
      <c r="I11" s="38">
        <v>0.085</v>
      </c>
      <c r="J11" s="51">
        <f>+(J5*8.5/100)</f>
        <v>0</v>
      </c>
      <c r="K11" s="38">
        <v>0.085</v>
      </c>
      <c r="L11" s="51">
        <f>+(L5*8.5/100)</f>
        <v>0</v>
      </c>
      <c r="M11" s="38">
        <v>0.085</v>
      </c>
      <c r="N11" s="52">
        <f>+(N5*8.5/100)</f>
        <v>0</v>
      </c>
      <c r="O11" s="40">
        <f>+D11+F11+H11+J11+L11+N11</f>
        <v>0</v>
      </c>
    </row>
    <row r="12" spans="2:15" ht="15">
      <c r="B12" s="25" t="s">
        <v>85</v>
      </c>
      <c r="C12" s="41" t="e">
        <f>+D12/D5</f>
        <v>#DIV/0!</v>
      </c>
      <c r="D12" s="18">
        <v>0</v>
      </c>
      <c r="E12" s="41" t="e">
        <f>+F12/F5</f>
        <v>#DIV/0!</v>
      </c>
      <c r="F12" s="18">
        <v>0</v>
      </c>
      <c r="G12" s="41" t="e">
        <f>+H12/H5</f>
        <v>#DIV/0!</v>
      </c>
      <c r="H12" s="18">
        <v>0</v>
      </c>
      <c r="I12" s="41" t="e">
        <f>+J12/J5</f>
        <v>#DIV/0!</v>
      </c>
      <c r="J12" s="18">
        <v>0</v>
      </c>
      <c r="K12" s="41" t="e">
        <f>+L12/L5</f>
        <v>#DIV/0!</v>
      </c>
      <c r="L12" s="18">
        <v>0</v>
      </c>
      <c r="M12" s="41" t="e">
        <f>+N12/N5</f>
        <v>#DIV/0!</v>
      </c>
      <c r="N12" s="17">
        <v>0</v>
      </c>
      <c r="O12" s="31">
        <f>+D12+F12+H12+J12+L12+N12</f>
        <v>0</v>
      </c>
    </row>
    <row r="13" spans="2:15" ht="30.75" thickBot="1">
      <c r="B13" s="26" t="s">
        <v>55</v>
      </c>
      <c r="C13" s="42" t="e">
        <f aca="true" t="shared" si="1" ref="C13:N13">+C11-C12</f>
        <v>#DIV/0!</v>
      </c>
      <c r="D13" s="43">
        <f t="shared" si="1"/>
        <v>0</v>
      </c>
      <c r="E13" s="42" t="e">
        <f t="shared" si="1"/>
        <v>#DIV/0!</v>
      </c>
      <c r="F13" s="43">
        <f t="shared" si="1"/>
        <v>0</v>
      </c>
      <c r="G13" s="42" t="e">
        <f t="shared" si="1"/>
        <v>#DIV/0!</v>
      </c>
      <c r="H13" s="43">
        <f t="shared" si="1"/>
        <v>0</v>
      </c>
      <c r="I13" s="42" t="e">
        <f t="shared" si="1"/>
        <v>#DIV/0!</v>
      </c>
      <c r="J13" s="43">
        <f t="shared" si="1"/>
        <v>0</v>
      </c>
      <c r="K13" s="42" t="e">
        <f t="shared" si="1"/>
        <v>#DIV/0!</v>
      </c>
      <c r="L13" s="43">
        <f t="shared" si="1"/>
        <v>0</v>
      </c>
      <c r="M13" s="42" t="e">
        <f t="shared" si="1"/>
        <v>#DIV/0!</v>
      </c>
      <c r="N13" s="44">
        <f t="shared" si="1"/>
        <v>0</v>
      </c>
      <c r="O13" s="53">
        <f>+D13+F13+H13+J13+L13+N13</f>
        <v>0</v>
      </c>
    </row>
    <row r="14" ht="15.75" thickBot="1"/>
    <row r="15" spans="2:15" ht="15.75" thickBot="1">
      <c r="B15" s="87" t="s">
        <v>64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9"/>
    </row>
    <row r="16" ht="15.75" thickBot="1"/>
    <row r="17" spans="2:12" ht="16.5" thickBot="1">
      <c r="B17" s="101" t="s">
        <v>75</v>
      </c>
      <c r="C17" s="102"/>
      <c r="D17" s="102"/>
      <c r="E17" s="102"/>
      <c r="F17" s="102"/>
      <c r="G17" s="102"/>
      <c r="H17" s="103"/>
      <c r="J17" s="93" t="s">
        <v>76</v>
      </c>
      <c r="K17" s="94"/>
      <c r="L17" s="95"/>
    </row>
    <row r="18" spans="2:12" ht="16.5" thickBot="1">
      <c r="B18" s="104"/>
      <c r="C18" s="105"/>
      <c r="D18" s="105"/>
      <c r="E18" s="105"/>
      <c r="F18" s="105"/>
      <c r="G18" s="105"/>
      <c r="H18" s="106"/>
      <c r="J18" s="28" t="s">
        <v>77</v>
      </c>
      <c r="K18" s="54" t="s">
        <v>78</v>
      </c>
      <c r="L18" s="55" t="s">
        <v>79</v>
      </c>
    </row>
    <row r="19" spans="2:12" ht="15.75">
      <c r="B19" s="111" t="s">
        <v>32</v>
      </c>
      <c r="C19" s="107" t="s">
        <v>65</v>
      </c>
      <c r="D19" s="107"/>
      <c r="E19" s="107"/>
      <c r="F19" s="107"/>
      <c r="G19" s="107"/>
      <c r="H19" s="108"/>
      <c r="J19" s="29" t="s">
        <v>80</v>
      </c>
      <c r="K19" s="20">
        <v>0</v>
      </c>
      <c r="L19" s="56">
        <f>+K19/1000</f>
        <v>0</v>
      </c>
    </row>
    <row r="20" spans="2:12" ht="15" customHeight="1" thickBot="1">
      <c r="B20" s="112"/>
      <c r="C20" s="107"/>
      <c r="D20" s="107"/>
      <c r="E20" s="107"/>
      <c r="F20" s="107"/>
      <c r="G20" s="107"/>
      <c r="H20" s="108"/>
      <c r="J20" s="30" t="s">
        <v>81</v>
      </c>
      <c r="K20" s="21">
        <v>0</v>
      </c>
      <c r="L20" s="57">
        <f>+K20/1000</f>
        <v>0</v>
      </c>
    </row>
    <row r="21" spans="2:8" ht="15.75" thickBot="1">
      <c r="B21" s="113"/>
      <c r="C21" s="100" t="s">
        <v>67</v>
      </c>
      <c r="D21" s="100"/>
      <c r="E21" s="100" t="s">
        <v>66</v>
      </c>
      <c r="F21" s="100"/>
      <c r="G21" s="109" t="s">
        <v>62</v>
      </c>
      <c r="H21" s="110"/>
    </row>
    <row r="22" spans="2:12" ht="16.5" thickBot="1">
      <c r="B22" s="58" t="s">
        <v>68</v>
      </c>
      <c r="C22" s="99">
        <v>0.0025</v>
      </c>
      <c r="D22" s="99"/>
      <c r="E22" s="99">
        <v>0.0575</v>
      </c>
      <c r="F22" s="99"/>
      <c r="G22" s="99">
        <v>0.06</v>
      </c>
      <c r="H22" s="124"/>
      <c r="J22" s="96" t="s">
        <v>82</v>
      </c>
      <c r="K22" s="97"/>
      <c r="L22" s="98"/>
    </row>
    <row r="23" spans="2:8" ht="15">
      <c r="B23" s="58" t="s">
        <v>69</v>
      </c>
      <c r="C23" s="99">
        <v>0.0025</v>
      </c>
      <c r="D23" s="99"/>
      <c r="E23" s="99">
        <v>0.0675</v>
      </c>
      <c r="F23" s="99"/>
      <c r="G23" s="99">
        <v>0.07</v>
      </c>
      <c r="H23" s="124"/>
    </row>
    <row r="24" spans="2:8" ht="15">
      <c r="B24" s="58" t="s">
        <v>70</v>
      </c>
      <c r="C24" s="99">
        <v>0.0025</v>
      </c>
      <c r="D24" s="99"/>
      <c r="E24" s="99">
        <v>0.0775</v>
      </c>
      <c r="F24" s="99"/>
      <c r="G24" s="99">
        <v>0.08</v>
      </c>
      <c r="H24" s="124"/>
    </row>
    <row r="25" spans="2:8" ht="15">
      <c r="B25" s="58" t="s">
        <v>71</v>
      </c>
      <c r="C25" s="99">
        <v>0.005</v>
      </c>
      <c r="D25" s="99"/>
      <c r="E25" s="99">
        <v>0.085</v>
      </c>
      <c r="F25" s="99"/>
      <c r="G25" s="99">
        <v>0.09</v>
      </c>
      <c r="H25" s="124"/>
    </row>
    <row r="26" spans="2:8" ht="15">
      <c r="B26" s="58" t="s">
        <v>72</v>
      </c>
      <c r="C26" s="99">
        <v>0.005</v>
      </c>
      <c r="D26" s="99"/>
      <c r="E26" s="99">
        <v>0.085</v>
      </c>
      <c r="F26" s="99"/>
      <c r="G26" s="99">
        <v>0.09</v>
      </c>
      <c r="H26" s="124"/>
    </row>
    <row r="27" spans="2:8" ht="15.75" thickBot="1">
      <c r="B27" s="59" t="s">
        <v>73</v>
      </c>
      <c r="C27" s="123">
        <v>0.005</v>
      </c>
      <c r="D27" s="123"/>
      <c r="E27" s="123">
        <v>0.085</v>
      </c>
      <c r="F27" s="123"/>
      <c r="G27" s="123">
        <v>0.09</v>
      </c>
      <c r="H27" s="125"/>
    </row>
  </sheetData>
  <sheetProtection/>
  <protectedRanges>
    <protectedRange sqref="D8 D5 D12 H8 L8 L5 H5 L12 F8 F5 F12 K19:K20 H12 J8 J5 J12 N8 N5 N12" name="Range1"/>
  </protectedRanges>
  <mergeCells count="35">
    <mergeCell ref="B2:O2"/>
    <mergeCell ref="K3:L3"/>
    <mergeCell ref="M3:N3"/>
    <mergeCell ref="B15:O15"/>
    <mergeCell ref="B3:B4"/>
    <mergeCell ref="C3:D3"/>
    <mergeCell ref="E3:F3"/>
    <mergeCell ref="G3:H3"/>
    <mergeCell ref="I3:J3"/>
    <mergeCell ref="J17:L17"/>
    <mergeCell ref="J22:L22"/>
    <mergeCell ref="C23:D23"/>
    <mergeCell ref="C24:D24"/>
    <mergeCell ref="E21:F21"/>
    <mergeCell ref="B17:H18"/>
    <mergeCell ref="C19:H20"/>
    <mergeCell ref="G21:H21"/>
    <mergeCell ref="B19:B21"/>
    <mergeCell ref="E22:F22"/>
    <mergeCell ref="E23:F23"/>
    <mergeCell ref="E24:F24"/>
    <mergeCell ref="E25:F25"/>
    <mergeCell ref="C21:D21"/>
    <mergeCell ref="C26:D26"/>
    <mergeCell ref="C27:D27"/>
    <mergeCell ref="E26:F26"/>
    <mergeCell ref="E27:F27"/>
    <mergeCell ref="C22:D22"/>
    <mergeCell ref="C25:D25"/>
    <mergeCell ref="G22:H22"/>
    <mergeCell ref="G27:H27"/>
    <mergeCell ref="G26:H26"/>
    <mergeCell ref="G25:H25"/>
    <mergeCell ref="G24:H24"/>
    <mergeCell ref="G23:H23"/>
  </mergeCells>
  <printOptions/>
  <pageMargins left="0.75" right="0.75" top="1" bottom="1" header="0.5" footer="0.5"/>
  <pageSetup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B2:Y32"/>
  <sheetViews>
    <sheetView zoomScale="70" zoomScaleNormal="70" zoomScalePageLayoutView="0" workbookViewId="0" topLeftCell="A1">
      <selection activeCell="A8" sqref="A8"/>
    </sheetView>
  </sheetViews>
  <sheetFormatPr defaultColWidth="9.140625" defaultRowHeight="15"/>
  <cols>
    <col min="1" max="1" width="9.140625" style="2" customWidth="1"/>
    <col min="2" max="3" width="21.28125" style="2" customWidth="1"/>
    <col min="4" max="4" width="11.7109375" style="2" customWidth="1"/>
    <col min="5" max="10" width="9.140625" style="2" customWidth="1"/>
    <col min="11" max="11" width="23.140625" style="2" customWidth="1"/>
    <col min="12" max="17" width="14.28125" style="2" bestFit="1" customWidth="1"/>
    <col min="18" max="18" width="9.140625" style="2" customWidth="1"/>
    <col min="19" max="19" width="22.421875" style="2" customWidth="1"/>
    <col min="20" max="24" width="9.7109375" style="2" bestFit="1" customWidth="1"/>
    <col min="25" max="25" width="9.28125" style="2" bestFit="1" customWidth="1"/>
    <col min="26" max="16384" width="9.140625" style="2" customWidth="1"/>
  </cols>
  <sheetData>
    <row r="2" spans="2:19" ht="15.75">
      <c r="B2" s="1" t="s">
        <v>30</v>
      </c>
      <c r="C2" s="1"/>
      <c r="K2" s="1" t="s">
        <v>33</v>
      </c>
      <c r="S2" s="1" t="s">
        <v>31</v>
      </c>
    </row>
    <row r="3" spans="2:25" ht="15.75">
      <c r="B3" s="5">
        <v>2012</v>
      </c>
      <c r="C3" s="15" t="s">
        <v>41</v>
      </c>
      <c r="D3" s="4">
        <v>2013</v>
      </c>
      <c r="E3" s="4">
        <f>D3+1</f>
        <v>2014</v>
      </c>
      <c r="F3" s="4">
        <f>E3+1</f>
        <v>2015</v>
      </c>
      <c r="G3" s="4">
        <f>F3+1</f>
        <v>2016</v>
      </c>
      <c r="H3" s="4">
        <f>G3+1</f>
        <v>2017</v>
      </c>
      <c r="I3" s="4">
        <f>H3+1</f>
        <v>2018</v>
      </c>
      <c r="K3" s="3" t="s">
        <v>0</v>
      </c>
      <c r="L3" s="4">
        <f aca="true" t="shared" si="0" ref="L3:Q3">D3</f>
        <v>2013</v>
      </c>
      <c r="M3" s="4">
        <f t="shared" si="0"/>
        <v>2014</v>
      </c>
      <c r="N3" s="4">
        <f t="shared" si="0"/>
        <v>2015</v>
      </c>
      <c r="O3" s="4">
        <f t="shared" si="0"/>
        <v>2016</v>
      </c>
      <c r="P3" s="4">
        <f t="shared" si="0"/>
        <v>2017</v>
      </c>
      <c r="Q3" s="4">
        <f t="shared" si="0"/>
        <v>2018</v>
      </c>
      <c r="S3" s="5">
        <v>2012</v>
      </c>
      <c r="T3" s="4">
        <f aca="true" t="shared" si="1" ref="T3:Y3">L3</f>
        <v>2013</v>
      </c>
      <c r="U3" s="4">
        <f t="shared" si="1"/>
        <v>2014</v>
      </c>
      <c r="V3" s="4">
        <f t="shared" si="1"/>
        <v>2015</v>
      </c>
      <c r="W3" s="4">
        <f t="shared" si="1"/>
        <v>2016</v>
      </c>
      <c r="X3" s="4">
        <f t="shared" si="1"/>
        <v>2017</v>
      </c>
      <c r="Y3" s="4">
        <f t="shared" si="1"/>
        <v>2018</v>
      </c>
    </row>
    <row r="4" spans="2:25" ht="15">
      <c r="B4" s="6" t="s">
        <v>1</v>
      </c>
      <c r="C4" s="16">
        <v>0</v>
      </c>
      <c r="D4" s="7">
        <v>0.0025</v>
      </c>
      <c r="E4" s="8">
        <v>0.0025</v>
      </c>
      <c r="F4" s="8">
        <v>0.0025</v>
      </c>
      <c r="G4" s="8">
        <v>0.0025</v>
      </c>
      <c r="H4" s="8">
        <v>0.0025</v>
      </c>
      <c r="I4" s="8"/>
      <c r="K4" s="6" t="str">
        <f aca="true" t="shared" si="2" ref="K4:K32">B4</f>
        <v>Andhra Pradesh</v>
      </c>
      <c r="L4" s="11">
        <v>98956.3354493182</v>
      </c>
      <c r="M4" s="11">
        <v>106751.94947735732</v>
      </c>
      <c r="N4" s="11">
        <v>115161.68889512743</v>
      </c>
      <c r="O4" s="11">
        <v>124233.93347014337</v>
      </c>
      <c r="P4" s="11">
        <v>134020.87424680896</v>
      </c>
      <c r="Q4" s="11">
        <v>144578.81379241377</v>
      </c>
      <c r="S4" s="6" t="str">
        <f>K4</f>
        <v>Andhra Pradesh</v>
      </c>
      <c r="T4" s="11">
        <f aca="true" t="shared" si="3" ref="T4:Y4">D4*L4</f>
        <v>247.3908386232955</v>
      </c>
      <c r="U4" s="11">
        <f t="shared" si="3"/>
        <v>266.87987369339334</v>
      </c>
      <c r="V4" s="11">
        <f t="shared" si="3"/>
        <v>287.9042222378186</v>
      </c>
      <c r="W4" s="11">
        <f t="shared" si="3"/>
        <v>310.5848336753584</v>
      </c>
      <c r="X4" s="11">
        <f t="shared" si="3"/>
        <v>335.0521856170224</v>
      </c>
      <c r="Y4" s="11">
        <f t="shared" si="3"/>
        <v>0</v>
      </c>
    </row>
    <row r="5" spans="2:25" ht="15">
      <c r="B5" s="6" t="s">
        <v>2</v>
      </c>
      <c r="C5" s="16">
        <v>0</v>
      </c>
      <c r="D5" s="7">
        <v>0.001</v>
      </c>
      <c r="E5" s="8">
        <v>0.0015</v>
      </c>
      <c r="F5" s="8">
        <v>0.002</v>
      </c>
      <c r="G5" s="8"/>
      <c r="H5" s="8"/>
      <c r="I5" s="8"/>
      <c r="K5" s="6" t="str">
        <f t="shared" si="2"/>
        <v>Arunachal Pradesh</v>
      </c>
      <c r="L5" s="11">
        <v>631.0966155747599</v>
      </c>
      <c r="M5" s="11">
        <v>663.8048969831937</v>
      </c>
      <c r="N5" s="11">
        <v>698.2083731467427</v>
      </c>
      <c r="O5" s="11">
        <v>734.3949020981139</v>
      </c>
      <c r="P5" s="11">
        <v>772.456895349128</v>
      </c>
      <c r="Q5" s="11">
        <v>812.4915538870351</v>
      </c>
      <c r="S5" s="6" t="str">
        <f aca="true" t="shared" si="4" ref="S5:S32">K5</f>
        <v>Arunachal Pradesh</v>
      </c>
      <c r="T5" s="11">
        <f aca="true" t="shared" si="5" ref="T5:T26">D5*L5</f>
        <v>0.6310966155747599</v>
      </c>
      <c r="U5" s="11">
        <f aca="true" t="shared" si="6" ref="U5:U27">E5*M5</f>
        <v>0.9957073454747906</v>
      </c>
      <c r="V5" s="11">
        <f aca="true" t="shared" si="7" ref="V5:V27">F5*N5</f>
        <v>1.3964167462934853</v>
      </c>
      <c r="W5" s="11">
        <f aca="true" t="shared" si="8" ref="W5:W27">G5*O5</f>
        <v>0</v>
      </c>
      <c r="X5" s="11">
        <f aca="true" t="shared" si="9" ref="X5:X27">H5*P5</f>
        <v>0</v>
      </c>
      <c r="Y5" s="11">
        <f aca="true" t="shared" si="10" ref="Y5:Y27">I5*Q5</f>
        <v>0</v>
      </c>
    </row>
    <row r="6" spans="2:25" ht="15">
      <c r="B6" s="6" t="s">
        <v>3</v>
      </c>
      <c r="C6" s="16">
        <v>0.001</v>
      </c>
      <c r="D6" s="7">
        <v>0.0015</v>
      </c>
      <c r="E6" s="8">
        <v>0.002</v>
      </c>
      <c r="F6" s="8">
        <v>0.0025</v>
      </c>
      <c r="G6" s="8"/>
      <c r="H6" s="8"/>
      <c r="I6" s="8"/>
      <c r="K6" s="6" t="str">
        <f t="shared" si="2"/>
        <v>Assam</v>
      </c>
      <c r="L6" s="11">
        <v>6809.569048559887</v>
      </c>
      <c r="M6" s="11">
        <v>7684.824432731987</v>
      </c>
      <c r="N6" s="11">
        <v>8672.579151599028</v>
      </c>
      <c r="O6" s="11">
        <v>9787.293099422359</v>
      </c>
      <c r="P6" s="11">
        <v>11045.284746272831</v>
      </c>
      <c r="Q6" s="11">
        <v>12464.970026640724</v>
      </c>
      <c r="S6" s="6" t="str">
        <f t="shared" si="4"/>
        <v>Assam</v>
      </c>
      <c r="T6" s="11">
        <f t="shared" si="5"/>
        <v>10.214353572839832</v>
      </c>
      <c r="U6" s="11">
        <f t="shared" si="6"/>
        <v>15.369648865463974</v>
      </c>
      <c r="V6" s="11">
        <f t="shared" si="7"/>
        <v>21.68144787899757</v>
      </c>
      <c r="W6" s="11">
        <f t="shared" si="8"/>
        <v>0</v>
      </c>
      <c r="X6" s="11">
        <f t="shared" si="9"/>
        <v>0</v>
      </c>
      <c r="Y6" s="11">
        <f t="shared" si="10"/>
        <v>0</v>
      </c>
    </row>
    <row r="7" spans="2:25" ht="15">
      <c r="B7" s="6" t="s">
        <v>4</v>
      </c>
      <c r="C7" s="16">
        <v>0.005</v>
      </c>
      <c r="D7" s="7">
        <v>0.0075</v>
      </c>
      <c r="E7" s="8">
        <v>0.01</v>
      </c>
      <c r="F7" s="8">
        <v>0.0125</v>
      </c>
      <c r="G7" s="8"/>
      <c r="H7" s="8"/>
      <c r="I7" s="8"/>
      <c r="K7" s="6" t="str">
        <f t="shared" si="2"/>
        <v>Bihar</v>
      </c>
      <c r="L7" s="11">
        <v>15272.369780683775</v>
      </c>
      <c r="M7" s="11">
        <v>16298.321481234223</v>
      </c>
      <c r="N7" s="11">
        <v>17393.19352008041</v>
      </c>
      <c r="O7" s="11">
        <v>18561.615757505482</v>
      </c>
      <c r="P7" s="11">
        <v>19808.529073830654</v>
      </c>
      <c r="Q7" s="11">
        <v>21139.206262802545</v>
      </c>
      <c r="S7" s="6" t="str">
        <f t="shared" si="4"/>
        <v>Bihar</v>
      </c>
      <c r="T7" s="11">
        <f t="shared" si="5"/>
        <v>114.54277335512832</v>
      </c>
      <c r="U7" s="11">
        <f t="shared" si="6"/>
        <v>162.98321481234223</v>
      </c>
      <c r="V7" s="11">
        <f t="shared" si="7"/>
        <v>217.41491900100516</v>
      </c>
      <c r="W7" s="11">
        <f t="shared" si="8"/>
        <v>0</v>
      </c>
      <c r="X7" s="11">
        <f t="shared" si="9"/>
        <v>0</v>
      </c>
      <c r="Y7" s="11">
        <f t="shared" si="10"/>
        <v>0</v>
      </c>
    </row>
    <row r="8" spans="2:25" ht="15">
      <c r="B8" s="6" t="s">
        <v>5</v>
      </c>
      <c r="C8" s="16">
        <v>0.0025</v>
      </c>
      <c r="D8" s="7">
        <v>0.005</v>
      </c>
      <c r="E8" s="8"/>
      <c r="F8" s="8"/>
      <c r="G8" s="8"/>
      <c r="H8" s="8"/>
      <c r="I8" s="8"/>
      <c r="K8" s="6" t="str">
        <f t="shared" si="2"/>
        <v>Chhattisgarh</v>
      </c>
      <c r="L8" s="11">
        <v>15889.42060429732</v>
      </c>
      <c r="M8" s="11">
        <v>16817.004405533084</v>
      </c>
      <c r="N8" s="11">
        <v>17798.738180499313</v>
      </c>
      <c r="O8" s="11">
        <v>18837.783066390406</v>
      </c>
      <c r="P8" s="11">
        <v>19937.484739518208</v>
      </c>
      <c r="Q8" s="11">
        <v>21101.384188234468</v>
      </c>
      <c r="S8" s="6" t="str">
        <f t="shared" si="4"/>
        <v>Chhattisgarh</v>
      </c>
      <c r="T8" s="11">
        <f t="shared" si="5"/>
        <v>79.4471030214866</v>
      </c>
      <c r="U8" s="11">
        <f t="shared" si="6"/>
        <v>0</v>
      </c>
      <c r="V8" s="11">
        <f t="shared" si="7"/>
        <v>0</v>
      </c>
      <c r="W8" s="11">
        <f t="shared" si="8"/>
        <v>0</v>
      </c>
      <c r="X8" s="11">
        <f t="shared" si="9"/>
        <v>0</v>
      </c>
      <c r="Y8" s="11">
        <f t="shared" si="10"/>
        <v>0</v>
      </c>
    </row>
    <row r="9" spans="2:25" ht="15">
      <c r="B9" s="6" t="s">
        <v>6</v>
      </c>
      <c r="C9" s="16">
        <v>0.001</v>
      </c>
      <c r="D9" s="7">
        <v>0.0015</v>
      </c>
      <c r="E9" s="8">
        <v>0.002</v>
      </c>
      <c r="F9" s="8">
        <v>0.0025</v>
      </c>
      <c r="G9" s="8">
        <v>0.003</v>
      </c>
      <c r="H9" s="8">
        <v>0.0035</v>
      </c>
      <c r="I9" s="8"/>
      <c r="K9" s="6" t="str">
        <f t="shared" si="2"/>
        <v>Delhi</v>
      </c>
      <c r="L9" s="11">
        <v>28597.94249739235</v>
      </c>
      <c r="M9" s="11">
        <v>30572.40159560986</v>
      </c>
      <c r="N9" s="11">
        <v>32683.181295594066</v>
      </c>
      <c r="O9" s="11">
        <v>34939.69344410483</v>
      </c>
      <c r="P9" s="11">
        <v>37351.99970061031</v>
      </c>
      <c r="Q9" s="11">
        <v>39930.856401654884</v>
      </c>
      <c r="S9" s="6" t="str">
        <f t="shared" si="4"/>
        <v>Delhi</v>
      </c>
      <c r="T9" s="11">
        <f t="shared" si="5"/>
        <v>42.89691374608852</v>
      </c>
      <c r="U9" s="11">
        <f t="shared" si="6"/>
        <v>61.14480319121972</v>
      </c>
      <c r="V9" s="11">
        <f t="shared" si="7"/>
        <v>81.70795323898517</v>
      </c>
      <c r="W9" s="11">
        <f t="shared" si="8"/>
        <v>104.81908033231448</v>
      </c>
      <c r="X9" s="11">
        <f t="shared" si="9"/>
        <v>130.73199895213608</v>
      </c>
      <c r="Y9" s="11">
        <f t="shared" si="10"/>
        <v>0</v>
      </c>
    </row>
    <row r="10" spans="2:25" ht="15">
      <c r="B10" s="6" t="s">
        <v>7</v>
      </c>
      <c r="C10" s="16">
        <v>0.003</v>
      </c>
      <c r="D10" s="7">
        <v>0.004</v>
      </c>
      <c r="E10" s="8"/>
      <c r="F10" s="8"/>
      <c r="G10" s="8"/>
      <c r="H10" s="8"/>
      <c r="I10" s="8"/>
      <c r="K10" s="6" t="str">
        <f t="shared" si="2"/>
        <v>JERC (Goa &amp; UT)</v>
      </c>
      <c r="L10" s="11">
        <v>3242.6218436649583</v>
      </c>
      <c r="M10" s="11">
        <v>3477.0490810228616</v>
      </c>
      <c r="N10" s="11">
        <v>3728.424372228804</v>
      </c>
      <c r="O10" s="11">
        <v>3997.972986720214</v>
      </c>
      <c r="P10" s="11">
        <v>4287.008775503109</v>
      </c>
      <c r="Q10" s="11">
        <v>4596.940575208249</v>
      </c>
      <c r="S10" s="6" t="str">
        <f t="shared" si="4"/>
        <v>JERC (Goa &amp; UT)</v>
      </c>
      <c r="T10" s="11">
        <f t="shared" si="5"/>
        <v>12.970487374659834</v>
      </c>
      <c r="U10" s="11">
        <f t="shared" si="6"/>
        <v>0</v>
      </c>
      <c r="V10" s="11">
        <f t="shared" si="7"/>
        <v>0</v>
      </c>
      <c r="W10" s="11">
        <f t="shared" si="8"/>
        <v>0</v>
      </c>
      <c r="X10" s="11">
        <f t="shared" si="9"/>
        <v>0</v>
      </c>
      <c r="Y10" s="11">
        <f t="shared" si="10"/>
        <v>0</v>
      </c>
    </row>
    <row r="11" spans="2:25" ht="15">
      <c r="B11" s="6" t="s">
        <v>8</v>
      </c>
      <c r="C11" s="16">
        <v>0.005</v>
      </c>
      <c r="D11" s="7">
        <v>0.01</v>
      </c>
      <c r="E11" s="8"/>
      <c r="F11" s="8"/>
      <c r="G11" s="8"/>
      <c r="H11" s="8"/>
      <c r="I11" s="8"/>
      <c r="K11" s="6" t="str">
        <f t="shared" si="2"/>
        <v>Gujarat</v>
      </c>
      <c r="L11" s="11">
        <v>79919.157806658</v>
      </c>
      <c r="M11" s="11">
        <v>85507.54772043353</v>
      </c>
      <c r="N11" s="11">
        <v>91486.7087920326</v>
      </c>
      <c r="O11" s="11">
        <v>97883.9659039603</v>
      </c>
      <c r="P11" s="11">
        <v>104728.55464576595</v>
      </c>
      <c r="Q11" s="11">
        <v>112051.75492125649</v>
      </c>
      <c r="S11" s="6" t="str">
        <f t="shared" si="4"/>
        <v>Gujarat</v>
      </c>
      <c r="T11" s="11">
        <f t="shared" si="5"/>
        <v>799.19157806658</v>
      </c>
      <c r="U11" s="11">
        <f t="shared" si="6"/>
        <v>0</v>
      </c>
      <c r="V11" s="11">
        <f t="shared" si="7"/>
        <v>0</v>
      </c>
      <c r="W11" s="11">
        <f t="shared" si="8"/>
        <v>0</v>
      </c>
      <c r="X11" s="11">
        <f t="shared" si="9"/>
        <v>0</v>
      </c>
      <c r="Y11" s="11">
        <f t="shared" si="10"/>
        <v>0</v>
      </c>
    </row>
    <row r="12" spans="2:25" ht="15">
      <c r="B12" s="6" t="s">
        <v>9</v>
      </c>
      <c r="C12" s="16">
        <v>0</v>
      </c>
      <c r="D12" s="7">
        <v>0.0075</v>
      </c>
      <c r="E12" s="8"/>
      <c r="F12" s="8"/>
      <c r="G12" s="8"/>
      <c r="H12" s="8"/>
      <c r="I12" s="8"/>
      <c r="K12" s="6" t="str">
        <f t="shared" si="2"/>
        <v>Haryana</v>
      </c>
      <c r="L12" s="11">
        <v>40166.83074352754</v>
      </c>
      <c r="M12" s="11">
        <v>43753.70971359737</v>
      </c>
      <c r="N12" s="11">
        <v>47660.895277634714</v>
      </c>
      <c r="O12" s="11">
        <v>51916.99066284495</v>
      </c>
      <c r="P12" s="11">
        <v>56553.15335108187</v>
      </c>
      <c r="Q12" s="11">
        <v>61603.323172578595</v>
      </c>
      <c r="S12" s="6" t="str">
        <f t="shared" si="4"/>
        <v>Haryana</v>
      </c>
      <c r="T12" s="11">
        <f t="shared" si="5"/>
        <v>301.2512305764566</v>
      </c>
      <c r="U12" s="11">
        <f t="shared" si="6"/>
        <v>0</v>
      </c>
      <c r="V12" s="11">
        <f t="shared" si="7"/>
        <v>0</v>
      </c>
      <c r="W12" s="11">
        <f t="shared" si="8"/>
        <v>0</v>
      </c>
      <c r="X12" s="11">
        <f t="shared" si="9"/>
        <v>0</v>
      </c>
      <c r="Y12" s="11">
        <f t="shared" si="10"/>
        <v>0</v>
      </c>
    </row>
    <row r="13" spans="2:25" ht="15">
      <c r="B13" s="6" t="s">
        <v>10</v>
      </c>
      <c r="C13" s="16">
        <v>0.0001</v>
      </c>
      <c r="D13" s="7">
        <v>0.0025</v>
      </c>
      <c r="E13" s="8">
        <v>0.0025</v>
      </c>
      <c r="F13" s="8">
        <v>0.0025</v>
      </c>
      <c r="G13" s="8">
        <v>0.0025</v>
      </c>
      <c r="H13" s="8">
        <v>0.0025</v>
      </c>
      <c r="I13" s="8">
        <v>0.005</v>
      </c>
      <c r="K13" s="6" t="str">
        <f t="shared" si="2"/>
        <v>Himachal Pradesh</v>
      </c>
      <c r="L13" s="11">
        <v>8647.034655746485</v>
      </c>
      <c r="M13" s="11">
        <v>9162.015480661772</v>
      </c>
      <c r="N13" s="11">
        <v>9707.666386198765</v>
      </c>
      <c r="O13" s="11">
        <v>10285.8139526879</v>
      </c>
      <c r="P13" s="11">
        <v>10898.393543861417</v>
      </c>
      <c r="Q13" s="11">
        <v>11547.455785532828</v>
      </c>
      <c r="S13" s="6" t="str">
        <f t="shared" si="4"/>
        <v>Himachal Pradesh</v>
      </c>
      <c r="T13" s="11">
        <f t="shared" si="5"/>
        <v>21.617586639366213</v>
      </c>
      <c r="U13" s="11">
        <f t="shared" si="6"/>
        <v>22.90503870165443</v>
      </c>
      <c r="V13" s="11">
        <f t="shared" si="7"/>
        <v>24.269165965496914</v>
      </c>
      <c r="W13" s="11">
        <f t="shared" si="8"/>
        <v>25.71453488171975</v>
      </c>
      <c r="X13" s="11">
        <f t="shared" si="9"/>
        <v>27.245983859653542</v>
      </c>
      <c r="Y13" s="11">
        <f t="shared" si="10"/>
        <v>57.737278927664136</v>
      </c>
    </row>
    <row r="14" spans="2:25" ht="15">
      <c r="B14" s="6" t="s">
        <v>11</v>
      </c>
      <c r="C14" s="16">
        <v>0.001</v>
      </c>
      <c r="D14" s="7">
        <v>0.0025</v>
      </c>
      <c r="E14" s="6"/>
      <c r="F14" s="6"/>
      <c r="G14" s="6"/>
      <c r="H14" s="6"/>
      <c r="I14" s="6"/>
      <c r="K14" s="6" t="str">
        <f t="shared" si="2"/>
        <v>Jammu and Kashmir</v>
      </c>
      <c r="L14" s="11">
        <v>14573.496157911457</v>
      </c>
      <c r="M14" s="11">
        <v>14904.33615892351</v>
      </c>
      <c r="N14" s="11">
        <v>15242.686719178428</v>
      </c>
      <c r="O14" s="11">
        <v>15588.718339522442</v>
      </c>
      <c r="P14" s="11">
        <v>15942.605391424151</v>
      </c>
      <c r="Q14" s="11">
        <v>16304.526204843394</v>
      </c>
      <c r="S14" s="6" t="str">
        <f t="shared" si="4"/>
        <v>Jammu and Kashmir</v>
      </c>
      <c r="T14" s="11">
        <f t="shared" si="5"/>
        <v>36.433740394778646</v>
      </c>
      <c r="U14" s="11">
        <f t="shared" si="6"/>
        <v>0</v>
      </c>
      <c r="V14" s="11">
        <f t="shared" si="7"/>
        <v>0</v>
      </c>
      <c r="W14" s="11">
        <f t="shared" si="8"/>
        <v>0</v>
      </c>
      <c r="X14" s="11">
        <f t="shared" si="9"/>
        <v>0</v>
      </c>
      <c r="Y14" s="11">
        <f t="shared" si="10"/>
        <v>0</v>
      </c>
    </row>
    <row r="15" spans="2:25" ht="15">
      <c r="B15" s="6" t="s">
        <v>12</v>
      </c>
      <c r="C15" s="16">
        <v>0.005</v>
      </c>
      <c r="D15" s="7">
        <v>0.01</v>
      </c>
      <c r="E15" s="6"/>
      <c r="F15" s="6"/>
      <c r="G15" s="6"/>
      <c r="H15" s="6"/>
      <c r="I15" s="6"/>
      <c r="K15" s="6" t="str">
        <f t="shared" si="2"/>
        <v>Jharkhand</v>
      </c>
      <c r="L15" s="11">
        <v>6696.010901842963</v>
      </c>
      <c r="M15" s="11">
        <v>7139.579935923537</v>
      </c>
      <c r="N15" s="11">
        <v>7612.53265693046</v>
      </c>
      <c r="O15" s="11">
        <v>8116.815551185022</v>
      </c>
      <c r="P15" s="11">
        <v>8654.504047608822</v>
      </c>
      <c r="Q15" s="11">
        <v>9227.811059368269</v>
      </c>
      <c r="S15" s="6" t="str">
        <f t="shared" si="4"/>
        <v>Jharkhand</v>
      </c>
      <c r="T15" s="11">
        <f t="shared" si="5"/>
        <v>66.96010901842963</v>
      </c>
      <c r="U15" s="11">
        <f t="shared" si="6"/>
        <v>0</v>
      </c>
      <c r="V15" s="11">
        <f t="shared" si="7"/>
        <v>0</v>
      </c>
      <c r="W15" s="11">
        <f t="shared" si="8"/>
        <v>0</v>
      </c>
      <c r="X15" s="11">
        <f t="shared" si="9"/>
        <v>0</v>
      </c>
      <c r="Y15" s="11">
        <f t="shared" si="10"/>
        <v>0</v>
      </c>
    </row>
    <row r="16" spans="2:25" ht="15">
      <c r="B16" s="6" t="s">
        <v>13</v>
      </c>
      <c r="C16" s="16">
        <v>0.0025</v>
      </c>
      <c r="D16" s="7">
        <v>0.0025</v>
      </c>
      <c r="E16" s="6"/>
      <c r="F16" s="6"/>
      <c r="G16" s="6"/>
      <c r="H16" s="6"/>
      <c r="I16" s="6"/>
      <c r="K16" s="6" t="str">
        <f t="shared" si="2"/>
        <v>Karnataka</v>
      </c>
      <c r="L16" s="11">
        <v>65152.201735096336</v>
      </c>
      <c r="M16" s="11">
        <v>69781.51226254628</v>
      </c>
      <c r="N16" s="11">
        <v>74739.75282442075</v>
      </c>
      <c r="O16" s="11">
        <v>80050.2951446309</v>
      </c>
      <c r="P16" s="11">
        <v>85738.17159653125</v>
      </c>
      <c r="Q16" s="11">
        <v>91830.19319834803</v>
      </c>
      <c r="S16" s="6" t="str">
        <f t="shared" si="4"/>
        <v>Karnataka</v>
      </c>
      <c r="T16" s="11">
        <f t="shared" si="5"/>
        <v>162.88050433774083</v>
      </c>
      <c r="U16" s="11">
        <f t="shared" si="6"/>
        <v>0</v>
      </c>
      <c r="V16" s="11">
        <f t="shared" si="7"/>
        <v>0</v>
      </c>
      <c r="W16" s="11">
        <f t="shared" si="8"/>
        <v>0</v>
      </c>
      <c r="X16" s="11">
        <f t="shared" si="9"/>
        <v>0</v>
      </c>
      <c r="Y16" s="11">
        <f t="shared" si="10"/>
        <v>0</v>
      </c>
    </row>
    <row r="17" spans="2:25" ht="15">
      <c r="B17" s="6" t="s">
        <v>14</v>
      </c>
      <c r="C17" s="16">
        <v>0.0025</v>
      </c>
      <c r="D17" s="7">
        <v>0.0025</v>
      </c>
      <c r="E17" s="8">
        <v>0.0025</v>
      </c>
      <c r="F17" s="8">
        <v>0.0025</v>
      </c>
      <c r="G17" s="8">
        <v>0.0025</v>
      </c>
      <c r="H17" s="8">
        <v>0.0025</v>
      </c>
      <c r="I17" s="8">
        <v>0.0025</v>
      </c>
      <c r="K17" s="6" t="str">
        <f t="shared" si="2"/>
        <v>Kerala</v>
      </c>
      <c r="L17" s="11">
        <v>21060.388257937044</v>
      </c>
      <c r="M17" s="11">
        <v>22299.645730269105</v>
      </c>
      <c r="N17" s="11">
        <v>23611.82489159957</v>
      </c>
      <c r="O17" s="11">
        <v>25001.216676496188</v>
      </c>
      <c r="P17" s="11">
        <v>26472.36451120262</v>
      </c>
      <c r="Q17" s="11">
        <v>28030.079171018653</v>
      </c>
      <c r="S17" s="6" t="str">
        <f t="shared" si="4"/>
        <v>Kerala</v>
      </c>
      <c r="T17" s="11">
        <f t="shared" si="5"/>
        <v>52.65097064484261</v>
      </c>
      <c r="U17" s="11">
        <f t="shared" si="6"/>
        <v>55.749114325672764</v>
      </c>
      <c r="V17" s="11">
        <f t="shared" si="7"/>
        <v>59.02956222899892</v>
      </c>
      <c r="W17" s="11">
        <f t="shared" si="8"/>
        <v>62.50304169124047</v>
      </c>
      <c r="X17" s="11">
        <f t="shared" si="9"/>
        <v>66.18091127800655</v>
      </c>
      <c r="Y17" s="11">
        <f t="shared" si="10"/>
        <v>70.07519792754664</v>
      </c>
    </row>
    <row r="18" spans="2:25" ht="15">
      <c r="B18" s="6" t="s">
        <v>15</v>
      </c>
      <c r="C18" s="16">
        <v>0.004</v>
      </c>
      <c r="D18" s="7">
        <v>0.006</v>
      </c>
      <c r="E18" s="8">
        <v>0.008</v>
      </c>
      <c r="F18" s="8">
        <v>0.01</v>
      </c>
      <c r="G18" s="6"/>
      <c r="H18" s="6"/>
      <c r="I18" s="6"/>
      <c r="K18" s="6" t="str">
        <f t="shared" si="2"/>
        <v>Madhya Pradesh</v>
      </c>
      <c r="L18" s="11">
        <v>53357.62043422847</v>
      </c>
      <c r="M18" s="11">
        <v>57186.61561520932</v>
      </c>
      <c r="N18" s="11">
        <v>61290.3832462481</v>
      </c>
      <c r="O18" s="11">
        <v>65688.64126788595</v>
      </c>
      <c r="P18" s="11">
        <v>70402.52259941859</v>
      </c>
      <c r="Q18" s="11">
        <v>75454.67667915976</v>
      </c>
      <c r="S18" s="6" t="str">
        <f t="shared" si="4"/>
        <v>Madhya Pradesh</v>
      </c>
      <c r="T18" s="11">
        <f t="shared" si="5"/>
        <v>320.14572260537085</v>
      </c>
      <c r="U18" s="11">
        <f t="shared" si="6"/>
        <v>457.49292492167456</v>
      </c>
      <c r="V18" s="11">
        <f t="shared" si="7"/>
        <v>612.903832462481</v>
      </c>
      <c r="W18" s="11">
        <f t="shared" si="8"/>
        <v>0</v>
      </c>
      <c r="X18" s="11">
        <f t="shared" si="9"/>
        <v>0</v>
      </c>
      <c r="Y18" s="11">
        <f t="shared" si="10"/>
        <v>0</v>
      </c>
    </row>
    <row r="19" spans="2:25" ht="15">
      <c r="B19" s="6" t="s">
        <v>16</v>
      </c>
      <c r="C19" s="16">
        <v>0.0025</v>
      </c>
      <c r="D19" s="7">
        <v>0.0025</v>
      </c>
      <c r="E19" s="8">
        <v>0.005</v>
      </c>
      <c r="F19" s="8">
        <v>0.005</v>
      </c>
      <c r="G19" s="8">
        <v>0.005</v>
      </c>
      <c r="H19" s="6"/>
      <c r="I19" s="6"/>
      <c r="K19" s="6" t="str">
        <f t="shared" si="2"/>
        <v>Maharashtra</v>
      </c>
      <c r="L19" s="11">
        <v>150986.66388717436</v>
      </c>
      <c r="M19" s="11">
        <v>161243.81230834592</v>
      </c>
      <c r="N19" s="11">
        <v>172197.7712359908</v>
      </c>
      <c r="O19" s="11">
        <v>183895.87788918737</v>
      </c>
      <c r="P19" s="11">
        <v>196388.68530004943</v>
      </c>
      <c r="Q19" s="11">
        <v>209730.1807772038</v>
      </c>
      <c r="S19" s="6" t="str">
        <f t="shared" si="4"/>
        <v>Maharashtra</v>
      </c>
      <c r="T19" s="11">
        <f t="shared" si="5"/>
        <v>377.4666597179359</v>
      </c>
      <c r="U19" s="11">
        <f t="shared" si="6"/>
        <v>806.2190615417296</v>
      </c>
      <c r="V19" s="11">
        <f t="shared" si="7"/>
        <v>860.988856179954</v>
      </c>
      <c r="W19" s="11">
        <f t="shared" si="8"/>
        <v>919.4793894459368</v>
      </c>
      <c r="X19" s="11">
        <f t="shared" si="9"/>
        <v>0</v>
      </c>
      <c r="Y19" s="11">
        <f t="shared" si="10"/>
        <v>0</v>
      </c>
    </row>
    <row r="20" spans="2:25" ht="15">
      <c r="B20" s="6" t="s">
        <v>17</v>
      </c>
      <c r="C20" s="16">
        <v>0.0025</v>
      </c>
      <c r="D20" s="7">
        <v>0.0025</v>
      </c>
      <c r="E20" s="6"/>
      <c r="F20" s="6"/>
      <c r="G20" s="6"/>
      <c r="H20" s="6"/>
      <c r="I20" s="6"/>
      <c r="K20" s="6" t="str">
        <f t="shared" si="2"/>
        <v>Manipur</v>
      </c>
      <c r="L20" s="11">
        <v>608.0781965456484</v>
      </c>
      <c r="M20" s="11">
        <v>679.7042152834712</v>
      </c>
      <c r="N20" s="11">
        <v>759.7671202464123</v>
      </c>
      <c r="O20" s="11">
        <v>849.2606990333076</v>
      </c>
      <c r="P20" s="11">
        <v>949.295798281747</v>
      </c>
      <c r="Q20" s="11">
        <v>1061.1141121461883</v>
      </c>
      <c r="S20" s="6" t="str">
        <f t="shared" si="4"/>
        <v>Manipur</v>
      </c>
      <c r="T20" s="11">
        <f t="shared" si="5"/>
        <v>1.5201954913641211</v>
      </c>
      <c r="U20" s="11">
        <f t="shared" si="6"/>
        <v>0</v>
      </c>
      <c r="V20" s="11">
        <f t="shared" si="7"/>
        <v>0</v>
      </c>
      <c r="W20" s="11">
        <f t="shared" si="8"/>
        <v>0</v>
      </c>
      <c r="X20" s="11">
        <f t="shared" si="9"/>
        <v>0</v>
      </c>
      <c r="Y20" s="11">
        <f t="shared" si="10"/>
        <v>0</v>
      </c>
    </row>
    <row r="21" spans="2:25" ht="15">
      <c r="B21" s="6" t="s">
        <v>18</v>
      </c>
      <c r="C21" s="16">
        <v>0.0025</v>
      </c>
      <c r="D21" s="7">
        <v>0.0025</v>
      </c>
      <c r="E21" s="6"/>
      <c r="F21" s="6"/>
      <c r="G21" s="6"/>
      <c r="H21" s="6"/>
      <c r="I21" s="6"/>
      <c r="K21" s="6" t="str">
        <f t="shared" si="2"/>
        <v>Mizoram</v>
      </c>
      <c r="L21" s="11">
        <v>2028.0382848772267</v>
      </c>
      <c r="M21" s="11">
        <v>2134.3743045810916</v>
      </c>
      <c r="N21" s="11">
        <v>2246.285834950005</v>
      </c>
      <c r="O21" s="11">
        <v>2364.065216427617</v>
      </c>
      <c r="P21" s="11">
        <v>2488.0201177279573</v>
      </c>
      <c r="Q21" s="11">
        <v>2618.4743395417972</v>
      </c>
      <c r="S21" s="6" t="str">
        <f t="shared" si="4"/>
        <v>Mizoram</v>
      </c>
      <c r="T21" s="11">
        <f t="shared" si="5"/>
        <v>5.0700957121930665</v>
      </c>
      <c r="U21" s="11">
        <f t="shared" si="6"/>
        <v>0</v>
      </c>
      <c r="V21" s="11">
        <f t="shared" si="7"/>
        <v>0</v>
      </c>
      <c r="W21" s="11">
        <f t="shared" si="8"/>
        <v>0</v>
      </c>
      <c r="X21" s="11">
        <f t="shared" si="9"/>
        <v>0</v>
      </c>
      <c r="Y21" s="11">
        <f t="shared" si="10"/>
        <v>0</v>
      </c>
    </row>
    <row r="22" spans="2:25" ht="15">
      <c r="B22" s="6" t="s">
        <v>19</v>
      </c>
      <c r="C22" s="16">
        <v>0.003</v>
      </c>
      <c r="D22" s="7">
        <v>0.004</v>
      </c>
      <c r="E22" s="6"/>
      <c r="F22" s="6"/>
      <c r="G22" s="6"/>
      <c r="H22" s="6"/>
      <c r="I22" s="6"/>
      <c r="K22" s="6" t="str">
        <f t="shared" si="2"/>
        <v>Meghalaya</v>
      </c>
      <c r="L22" s="11">
        <v>443.84191551651264</v>
      </c>
      <c r="M22" s="11">
        <v>496.210695136945</v>
      </c>
      <c r="N22" s="11">
        <v>554.7584519631283</v>
      </c>
      <c r="O22" s="11">
        <v>620.2142417337284</v>
      </c>
      <c r="P22" s="11">
        <v>693.3931412637769</v>
      </c>
      <c r="Q22" s="11">
        <v>775.2063980466665</v>
      </c>
      <c r="S22" s="6" t="str">
        <f t="shared" si="4"/>
        <v>Meghalaya</v>
      </c>
      <c r="T22" s="11">
        <f t="shared" si="5"/>
        <v>1.7753676620660506</v>
      </c>
      <c r="U22" s="11">
        <f t="shared" si="6"/>
        <v>0</v>
      </c>
      <c r="V22" s="11">
        <f t="shared" si="7"/>
        <v>0</v>
      </c>
      <c r="W22" s="11">
        <f t="shared" si="8"/>
        <v>0</v>
      </c>
      <c r="X22" s="11">
        <f t="shared" si="9"/>
        <v>0</v>
      </c>
      <c r="Y22" s="11">
        <f t="shared" si="10"/>
        <v>0</v>
      </c>
    </row>
    <row r="23" spans="2:25" ht="15">
      <c r="B23" s="6" t="s">
        <v>20</v>
      </c>
      <c r="C23" s="16">
        <v>0.0025</v>
      </c>
      <c r="D23" s="7">
        <v>0.0025</v>
      </c>
      <c r="E23" s="6"/>
      <c r="F23" s="6"/>
      <c r="G23" s="6"/>
      <c r="H23" s="6"/>
      <c r="I23" s="6"/>
      <c r="K23" s="6" t="str">
        <f t="shared" si="2"/>
        <v>Nagaland</v>
      </c>
      <c r="L23" s="11">
        <v>596.3576978264075</v>
      </c>
      <c r="M23" s="11">
        <v>635.075899565737</v>
      </c>
      <c r="N23" s="11">
        <v>676.3078596608174</v>
      </c>
      <c r="O23" s="11">
        <v>720.2167825164823</v>
      </c>
      <c r="P23" s="11">
        <v>766.9764684954854</v>
      </c>
      <c r="Q23" s="11">
        <v>816.7720018553497</v>
      </c>
      <c r="S23" s="6" t="str">
        <f t="shared" si="4"/>
        <v>Nagaland</v>
      </c>
      <c r="T23" s="11">
        <f t="shared" si="5"/>
        <v>1.4908942445660187</v>
      </c>
      <c r="U23" s="11">
        <f t="shared" si="6"/>
        <v>0</v>
      </c>
      <c r="V23" s="11">
        <f t="shared" si="7"/>
        <v>0</v>
      </c>
      <c r="W23" s="11">
        <f t="shared" si="8"/>
        <v>0</v>
      </c>
      <c r="X23" s="11">
        <f t="shared" si="9"/>
        <v>0</v>
      </c>
      <c r="Y23" s="11">
        <f t="shared" si="10"/>
        <v>0</v>
      </c>
    </row>
    <row r="24" spans="2:25" ht="15">
      <c r="B24" s="6" t="s">
        <v>21</v>
      </c>
      <c r="C24" s="16">
        <v>0.001</v>
      </c>
      <c r="D24" s="7">
        <v>0.0015</v>
      </c>
      <c r="E24" s="8">
        <v>0.002</v>
      </c>
      <c r="F24" s="8">
        <v>0.0025</v>
      </c>
      <c r="G24" s="8">
        <v>0.003</v>
      </c>
      <c r="H24" s="6"/>
      <c r="I24" s="6"/>
      <c r="K24" s="6" t="str">
        <f t="shared" si="2"/>
        <v>Orissa</v>
      </c>
      <c r="L24" s="11">
        <v>24283.625625885616</v>
      </c>
      <c r="M24" s="11">
        <v>25598.822431766304</v>
      </c>
      <c r="N24" s="11">
        <v>26985.250060624057</v>
      </c>
      <c r="O24" s="11">
        <v>28446.766361048</v>
      </c>
      <c r="P24" s="11">
        <v>29987.438122014504</v>
      </c>
      <c r="Q24" s="11">
        <v>31611.552389061068</v>
      </c>
      <c r="S24" s="6" t="str">
        <f t="shared" si="4"/>
        <v>Orissa</v>
      </c>
      <c r="T24" s="11">
        <f t="shared" si="5"/>
        <v>36.42543843882842</v>
      </c>
      <c r="U24" s="11">
        <f t="shared" si="6"/>
        <v>51.19764486353261</v>
      </c>
      <c r="V24" s="11">
        <f t="shared" si="7"/>
        <v>67.46312515156015</v>
      </c>
      <c r="W24" s="11">
        <f t="shared" si="8"/>
        <v>85.340299083144</v>
      </c>
      <c r="X24" s="11">
        <f t="shared" si="9"/>
        <v>0</v>
      </c>
      <c r="Y24" s="11">
        <f t="shared" si="10"/>
        <v>0</v>
      </c>
    </row>
    <row r="25" spans="2:25" ht="15">
      <c r="B25" s="6" t="s">
        <v>22</v>
      </c>
      <c r="C25" s="16">
        <v>0.0003</v>
      </c>
      <c r="D25" s="7">
        <v>0.0007</v>
      </c>
      <c r="E25" s="8">
        <v>0.0013</v>
      </c>
      <c r="F25" s="8">
        <v>0.0019</v>
      </c>
      <c r="G25" s="6"/>
      <c r="H25" s="6"/>
      <c r="I25" s="6"/>
      <c r="K25" s="6" t="str">
        <f t="shared" si="2"/>
        <v>Punjab</v>
      </c>
      <c r="L25" s="11">
        <v>48088.95177810252</v>
      </c>
      <c r="M25" s="11">
        <v>51172.73977377507</v>
      </c>
      <c r="N25" s="11">
        <v>54454.281058937806</v>
      </c>
      <c r="O25" s="11">
        <v>57946.25690855483</v>
      </c>
      <c r="P25" s="11">
        <v>61662.16180648876</v>
      </c>
      <c r="Q25" s="11">
        <v>65616.3555939411</v>
      </c>
      <c r="S25" s="6" t="str">
        <f t="shared" si="4"/>
        <v>Punjab</v>
      </c>
      <c r="T25" s="11">
        <f t="shared" si="5"/>
        <v>33.66226624467176</v>
      </c>
      <c r="U25" s="11">
        <f t="shared" si="6"/>
        <v>66.52456170590759</v>
      </c>
      <c r="V25" s="11">
        <f t="shared" si="7"/>
        <v>103.46313401198184</v>
      </c>
      <c r="W25" s="11">
        <f t="shared" si="8"/>
        <v>0</v>
      </c>
      <c r="X25" s="11">
        <f t="shared" si="9"/>
        <v>0</v>
      </c>
      <c r="Y25" s="11">
        <f t="shared" si="10"/>
        <v>0</v>
      </c>
    </row>
    <row r="26" spans="2:25" ht="15">
      <c r="B26" s="6" t="s">
        <v>23</v>
      </c>
      <c r="C26" s="16">
        <v>0.005</v>
      </c>
      <c r="D26" s="7">
        <v>0.0075</v>
      </c>
      <c r="E26" s="8">
        <v>0.01</v>
      </c>
      <c r="F26" s="6"/>
      <c r="G26" s="6"/>
      <c r="H26" s="6"/>
      <c r="I26" s="6"/>
      <c r="K26" s="6" t="str">
        <f t="shared" si="2"/>
        <v>Rajasthan</v>
      </c>
      <c r="L26" s="11">
        <v>55057.478694806334</v>
      </c>
      <c r="M26" s="11">
        <v>58890.42934741915</v>
      </c>
      <c r="N26" s="11">
        <v>62990.219511278076</v>
      </c>
      <c r="O26" s="11">
        <v>67375.4258212567</v>
      </c>
      <c r="P26" s="11">
        <v>72065.91816659564</v>
      </c>
      <c r="Q26" s="11">
        <v>77082.94972372454</v>
      </c>
      <c r="S26" s="6" t="str">
        <f t="shared" si="4"/>
        <v>Rajasthan</v>
      </c>
      <c r="T26" s="11">
        <f t="shared" si="5"/>
        <v>412.9310902110475</v>
      </c>
      <c r="U26" s="11">
        <f t="shared" si="6"/>
        <v>588.9042934741915</v>
      </c>
      <c r="V26" s="11">
        <f t="shared" si="7"/>
        <v>0</v>
      </c>
      <c r="W26" s="11">
        <f t="shared" si="8"/>
        <v>0</v>
      </c>
      <c r="X26" s="11">
        <f t="shared" si="9"/>
        <v>0</v>
      </c>
      <c r="Y26" s="11">
        <f t="shared" si="10"/>
        <v>0</v>
      </c>
    </row>
    <row r="27" spans="2:25" ht="15">
      <c r="B27" s="6" t="s">
        <v>24</v>
      </c>
      <c r="C27" s="16">
        <v>0</v>
      </c>
      <c r="D27" s="7">
        <v>0</v>
      </c>
      <c r="E27" s="6"/>
      <c r="F27" s="6"/>
      <c r="G27" s="6"/>
      <c r="H27" s="6"/>
      <c r="I27" s="6"/>
      <c r="K27" s="6" t="str">
        <f t="shared" si="2"/>
        <v>Sikkim</v>
      </c>
      <c r="L27" s="11">
        <v>436.0159875351132</v>
      </c>
      <c r="M27" s="11">
        <v>487.4613881697948</v>
      </c>
      <c r="N27" s="11">
        <v>544.9768167899749</v>
      </c>
      <c r="O27" s="11">
        <v>609.2784742472395</v>
      </c>
      <c r="P27" s="11">
        <v>681.1670657251209</v>
      </c>
      <c r="Q27" s="11">
        <v>761.5377713808564</v>
      </c>
      <c r="S27" s="6" t="str">
        <f t="shared" si="4"/>
        <v>Sikkim</v>
      </c>
      <c r="T27" s="11">
        <f aca="true" t="shared" si="11" ref="T27:T32">D27*L27</f>
        <v>0</v>
      </c>
      <c r="U27" s="11">
        <f t="shared" si="6"/>
        <v>0</v>
      </c>
      <c r="V27" s="11">
        <f t="shared" si="7"/>
        <v>0</v>
      </c>
      <c r="W27" s="11">
        <f t="shared" si="8"/>
        <v>0</v>
      </c>
      <c r="X27" s="11">
        <f t="shared" si="9"/>
        <v>0</v>
      </c>
      <c r="Y27" s="11">
        <f t="shared" si="10"/>
        <v>0</v>
      </c>
    </row>
    <row r="28" spans="2:25" ht="15">
      <c r="B28" s="6" t="s">
        <v>25</v>
      </c>
      <c r="C28" s="16">
        <v>0.0005</v>
      </c>
      <c r="D28" s="7">
        <v>0.0005</v>
      </c>
      <c r="E28" s="6"/>
      <c r="F28" s="6"/>
      <c r="G28" s="6"/>
      <c r="H28" s="6"/>
      <c r="I28" s="6"/>
      <c r="K28" s="6" t="str">
        <f t="shared" si="2"/>
        <v>Tamil Nadu</v>
      </c>
      <c r="L28" s="11">
        <v>91441.05965047091</v>
      </c>
      <c r="M28" s="11">
        <v>97583.79401296587</v>
      </c>
      <c r="N28" s="11">
        <v>104139.17872741878</v>
      </c>
      <c r="O28" s="11">
        <v>111134.93439884404</v>
      </c>
      <c r="P28" s="11">
        <v>118600.64381882324</v>
      </c>
      <c r="Q28" s="11">
        <v>126567.87706157753</v>
      </c>
      <c r="S28" s="6" t="str">
        <f t="shared" si="4"/>
        <v>Tamil Nadu</v>
      </c>
      <c r="T28" s="11">
        <f t="shared" si="11"/>
        <v>45.72052982523546</v>
      </c>
      <c r="U28" s="11">
        <f aca="true" t="shared" si="12" ref="U28:Y32">E28*M28</f>
        <v>0</v>
      </c>
      <c r="V28" s="11">
        <f t="shared" si="12"/>
        <v>0</v>
      </c>
      <c r="W28" s="11">
        <f t="shared" si="12"/>
        <v>0</v>
      </c>
      <c r="X28" s="11">
        <f t="shared" si="12"/>
        <v>0</v>
      </c>
      <c r="Y28" s="11">
        <f t="shared" si="12"/>
        <v>0</v>
      </c>
    </row>
    <row r="29" spans="2:25" ht="15">
      <c r="B29" s="6" t="s">
        <v>26</v>
      </c>
      <c r="C29" s="16">
        <v>0.001</v>
      </c>
      <c r="D29" s="7">
        <v>0.001</v>
      </c>
      <c r="E29" s="7"/>
      <c r="F29" s="6"/>
      <c r="G29" s="6"/>
      <c r="H29" s="6"/>
      <c r="I29" s="6"/>
      <c r="K29" s="6" t="str">
        <f t="shared" si="2"/>
        <v>Tripura</v>
      </c>
      <c r="L29" s="11">
        <v>1010.3880169848684</v>
      </c>
      <c r="M29" s="11">
        <v>1075.7470441165592</v>
      </c>
      <c r="N29" s="11">
        <v>1145.333954354335</v>
      </c>
      <c r="O29" s="11">
        <v>1219.422237013187</v>
      </c>
      <c r="P29" s="11">
        <v>1298.3030726269824</v>
      </c>
      <c r="Q29" s="11">
        <v>1382.2864773413469</v>
      </c>
      <c r="S29" s="6" t="str">
        <f t="shared" si="4"/>
        <v>Tripura</v>
      </c>
      <c r="T29" s="11">
        <f t="shared" si="11"/>
        <v>1.0103880169848685</v>
      </c>
      <c r="U29" s="11">
        <f t="shared" si="12"/>
        <v>0</v>
      </c>
      <c r="V29" s="11">
        <f t="shared" si="12"/>
        <v>0</v>
      </c>
      <c r="W29" s="11">
        <f t="shared" si="12"/>
        <v>0</v>
      </c>
      <c r="X29" s="11">
        <f t="shared" si="12"/>
        <v>0</v>
      </c>
      <c r="Y29" s="11">
        <f t="shared" si="12"/>
        <v>0</v>
      </c>
    </row>
    <row r="30" spans="2:25" ht="15">
      <c r="B30" s="6" t="s">
        <v>27</v>
      </c>
      <c r="C30" s="16">
        <v>0.00025</v>
      </c>
      <c r="D30" s="7">
        <v>0.0005</v>
      </c>
      <c r="E30" s="6"/>
      <c r="F30" s="6"/>
      <c r="G30" s="6"/>
      <c r="H30" s="6"/>
      <c r="I30" s="6"/>
      <c r="K30" s="6" t="str">
        <f t="shared" si="2"/>
        <v>Uttarakhand</v>
      </c>
      <c r="L30" s="11">
        <v>89291.005655972</v>
      </c>
      <c r="M30" s="11">
        <v>98020.42920437701</v>
      </c>
      <c r="N30" s="11">
        <v>107603.27393364598</v>
      </c>
      <c r="O30" s="11">
        <v>118122.97349869416</v>
      </c>
      <c r="P30" s="11">
        <v>129671.11834141225</v>
      </c>
      <c r="Q30" s="11">
        <v>142348.25312874824</v>
      </c>
      <c r="S30" s="6" t="str">
        <f t="shared" si="4"/>
        <v>Uttarakhand</v>
      </c>
      <c r="T30" s="11">
        <f t="shared" si="11"/>
        <v>44.645502827986</v>
      </c>
      <c r="U30" s="11">
        <f t="shared" si="12"/>
        <v>0</v>
      </c>
      <c r="V30" s="11">
        <f t="shared" si="12"/>
        <v>0</v>
      </c>
      <c r="W30" s="11">
        <f t="shared" si="12"/>
        <v>0</v>
      </c>
      <c r="X30" s="11">
        <f t="shared" si="12"/>
        <v>0</v>
      </c>
      <c r="Y30" s="11">
        <f t="shared" si="12"/>
        <v>0</v>
      </c>
    </row>
    <row r="31" spans="2:25" ht="15">
      <c r="B31" s="6" t="s">
        <v>28</v>
      </c>
      <c r="C31" s="16">
        <v>0.005</v>
      </c>
      <c r="D31" s="7">
        <v>0.01</v>
      </c>
      <c r="E31" s="6"/>
      <c r="F31" s="6"/>
      <c r="G31" s="6"/>
      <c r="H31" s="6"/>
      <c r="I31" s="6"/>
      <c r="K31" s="6" t="str">
        <f t="shared" si="2"/>
        <v>Uttar Pradesh</v>
      </c>
      <c r="L31" s="11">
        <v>11102.716848279933</v>
      </c>
      <c r="M31" s="11">
        <v>11725.513308577863</v>
      </c>
      <c r="N31" s="11">
        <v>12383.244950620947</v>
      </c>
      <c r="O31" s="11">
        <v>13077.871430575155</v>
      </c>
      <c r="P31" s="11">
        <v>13811.462329676167</v>
      </c>
      <c r="Q31" s="11">
        <v>14586.203320372793</v>
      </c>
      <c r="S31" s="6" t="str">
        <f t="shared" si="4"/>
        <v>Uttar Pradesh</v>
      </c>
      <c r="T31" s="11">
        <f t="shared" si="11"/>
        <v>111.02716848279934</v>
      </c>
      <c r="U31" s="11">
        <f t="shared" si="12"/>
        <v>0</v>
      </c>
      <c r="V31" s="11">
        <f t="shared" si="12"/>
        <v>0</v>
      </c>
      <c r="W31" s="11">
        <f t="shared" si="12"/>
        <v>0</v>
      </c>
      <c r="X31" s="11">
        <f t="shared" si="12"/>
        <v>0</v>
      </c>
      <c r="Y31" s="11">
        <f t="shared" si="12"/>
        <v>0</v>
      </c>
    </row>
    <row r="32" spans="2:25" ht="15">
      <c r="B32" s="6" t="s">
        <v>29</v>
      </c>
      <c r="C32" s="16">
        <v>0</v>
      </c>
      <c r="D32" s="7">
        <v>0.0025</v>
      </c>
      <c r="E32" s="6"/>
      <c r="F32" s="6"/>
      <c r="G32" s="6"/>
      <c r="H32" s="6"/>
      <c r="I32" s="6"/>
      <c r="K32" s="6" t="str">
        <f t="shared" si="2"/>
        <v>West Bengal</v>
      </c>
      <c r="L32" s="11">
        <v>41896.225370439075</v>
      </c>
      <c r="M32" s="11">
        <v>45381.0517410125</v>
      </c>
      <c r="N32" s="11">
        <v>49155.737513612454</v>
      </c>
      <c r="O32" s="11">
        <v>53244.39248999338</v>
      </c>
      <c r="P32" s="11">
        <v>57673.13186672035</v>
      </c>
      <c r="Q32" s="11">
        <v>62470.24303904359</v>
      </c>
      <c r="S32" s="6" t="str">
        <f t="shared" si="4"/>
        <v>West Bengal</v>
      </c>
      <c r="T32" s="11">
        <f t="shared" si="11"/>
        <v>104.7405634260977</v>
      </c>
      <c r="U32" s="11">
        <f t="shared" si="12"/>
        <v>0</v>
      </c>
      <c r="V32" s="11">
        <f t="shared" si="12"/>
        <v>0</v>
      </c>
      <c r="W32" s="11">
        <f t="shared" si="12"/>
        <v>0</v>
      </c>
      <c r="X32" s="11">
        <f t="shared" si="12"/>
        <v>0</v>
      </c>
      <c r="Y32" s="11">
        <f t="shared" si="12"/>
        <v>0</v>
      </c>
    </row>
  </sheetData>
  <sheetProtection/>
  <conditionalFormatting sqref="E4:I32">
    <cfRule type="cellIs" priority="1" dxfId="6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J33"/>
  <sheetViews>
    <sheetView zoomScale="70" zoomScaleNormal="70" zoomScalePageLayoutView="0" workbookViewId="0" topLeftCell="A1">
      <selection activeCell="A8" sqref="A8"/>
    </sheetView>
  </sheetViews>
  <sheetFormatPr defaultColWidth="9.140625" defaultRowHeight="15"/>
  <cols>
    <col min="1" max="2" width="9.140625" style="2" customWidth="1"/>
    <col min="3" max="3" width="20.28125" style="2" bestFit="1" customWidth="1"/>
    <col min="4" max="4" width="12.28125" style="2" customWidth="1"/>
    <col min="5" max="16384" width="9.140625" style="2" customWidth="1"/>
  </cols>
  <sheetData>
    <row r="1" ht="15.75">
      <c r="A1" s="13" t="s">
        <v>37</v>
      </c>
    </row>
    <row r="4" spans="3:10" ht="15.75">
      <c r="C4" s="9">
        <v>2011</v>
      </c>
      <c r="D4" s="15" t="s">
        <v>41</v>
      </c>
      <c r="E4" s="4">
        <v>2013</v>
      </c>
      <c r="F4" s="4">
        <f>E4+1</f>
        <v>2014</v>
      </c>
      <c r="G4" s="4">
        <f>F4+1</f>
        <v>2015</v>
      </c>
      <c r="H4" s="4">
        <f>G4+1</f>
        <v>2016</v>
      </c>
      <c r="I4" s="4">
        <f>H4+1</f>
        <v>2017</v>
      </c>
      <c r="J4" s="4">
        <f>I4+1</f>
        <v>2018</v>
      </c>
    </row>
    <row r="5" spans="3:10" ht="15">
      <c r="C5" s="6" t="s">
        <v>1</v>
      </c>
      <c r="D5" s="16">
        <v>0</v>
      </c>
      <c r="E5" s="7">
        <v>0.0025</v>
      </c>
      <c r="F5" s="8">
        <v>0.0025</v>
      </c>
      <c r="G5" s="8">
        <v>0.0025</v>
      </c>
      <c r="H5" s="8">
        <v>0.0025</v>
      </c>
      <c r="I5" s="8">
        <v>0.0025</v>
      </c>
      <c r="J5" s="8"/>
    </row>
    <row r="6" spans="3:10" ht="15">
      <c r="C6" s="6" t="s">
        <v>2</v>
      </c>
      <c r="D6" s="16">
        <v>0</v>
      </c>
      <c r="E6" s="7">
        <v>0.001</v>
      </c>
      <c r="F6" s="8">
        <v>0.0015</v>
      </c>
      <c r="G6" s="8">
        <v>0.002</v>
      </c>
      <c r="H6" s="8"/>
      <c r="I6" s="8"/>
      <c r="J6" s="8"/>
    </row>
    <row r="7" spans="3:10" ht="15">
      <c r="C7" s="6" t="s">
        <v>3</v>
      </c>
      <c r="D7" s="16">
        <v>0.001</v>
      </c>
      <c r="E7" s="7">
        <v>0.0015</v>
      </c>
      <c r="F7" s="8">
        <v>0.002</v>
      </c>
      <c r="G7" s="8">
        <v>0.0025</v>
      </c>
      <c r="H7" s="8"/>
      <c r="I7" s="8"/>
      <c r="J7" s="8"/>
    </row>
    <row r="8" spans="3:10" ht="15">
      <c r="C8" s="6" t="s">
        <v>4</v>
      </c>
      <c r="D8" s="16">
        <v>0.005</v>
      </c>
      <c r="E8" s="7">
        <v>0.0075</v>
      </c>
      <c r="F8" s="8">
        <v>0.01</v>
      </c>
      <c r="G8" s="8">
        <v>0.0125</v>
      </c>
      <c r="H8" s="8"/>
      <c r="I8" s="8"/>
      <c r="J8" s="8"/>
    </row>
    <row r="9" spans="3:10" ht="15">
      <c r="C9" s="6" t="s">
        <v>5</v>
      </c>
      <c r="D9" s="16">
        <v>0.0025</v>
      </c>
      <c r="E9" s="7">
        <v>0.005</v>
      </c>
      <c r="F9" s="8"/>
      <c r="G9" s="8"/>
      <c r="H9" s="8"/>
      <c r="I9" s="8"/>
      <c r="J9" s="8"/>
    </row>
    <row r="10" spans="3:10" ht="15">
      <c r="C10" s="6" t="s">
        <v>6</v>
      </c>
      <c r="D10" s="16">
        <v>0.001</v>
      </c>
      <c r="E10" s="7">
        <v>0.0015</v>
      </c>
      <c r="F10" s="8">
        <v>0.002</v>
      </c>
      <c r="G10" s="8">
        <v>0.0025</v>
      </c>
      <c r="H10" s="8">
        <v>0.003</v>
      </c>
      <c r="I10" s="8">
        <v>0.0035</v>
      </c>
      <c r="J10" s="8"/>
    </row>
    <row r="11" spans="3:10" ht="15">
      <c r="C11" s="6" t="s">
        <v>7</v>
      </c>
      <c r="D11" s="16">
        <v>0.003</v>
      </c>
      <c r="E11" s="7">
        <v>0.004</v>
      </c>
      <c r="F11" s="8"/>
      <c r="G11" s="8"/>
      <c r="H11" s="8"/>
      <c r="I11" s="8"/>
      <c r="J11" s="8"/>
    </row>
    <row r="12" spans="3:10" ht="15">
      <c r="C12" s="6" t="s">
        <v>8</v>
      </c>
      <c r="D12" s="16">
        <v>0.005</v>
      </c>
      <c r="E12" s="7">
        <v>0.01</v>
      </c>
      <c r="F12" s="8"/>
      <c r="G12" s="8"/>
      <c r="H12" s="8"/>
      <c r="I12" s="8"/>
      <c r="J12" s="8"/>
    </row>
    <row r="13" spans="3:10" ht="15">
      <c r="C13" s="6" t="s">
        <v>9</v>
      </c>
      <c r="D13" s="16">
        <v>0</v>
      </c>
      <c r="E13" s="7">
        <v>0.0075</v>
      </c>
      <c r="F13" s="8"/>
      <c r="G13" s="8"/>
      <c r="H13" s="8"/>
      <c r="I13" s="8"/>
      <c r="J13" s="8"/>
    </row>
    <row r="14" spans="3:10" ht="15">
      <c r="C14" s="6" t="s">
        <v>10</v>
      </c>
      <c r="D14" s="16">
        <v>0.0001</v>
      </c>
      <c r="E14" s="7">
        <v>0.0025</v>
      </c>
      <c r="F14" s="8">
        <v>0.0025</v>
      </c>
      <c r="G14" s="8">
        <v>0.0025</v>
      </c>
      <c r="H14" s="8">
        <v>0.0025</v>
      </c>
      <c r="I14" s="8">
        <v>0.0025</v>
      </c>
      <c r="J14" s="8">
        <v>0.005</v>
      </c>
    </row>
    <row r="15" spans="3:10" ht="15">
      <c r="C15" s="6" t="s">
        <v>11</v>
      </c>
      <c r="D15" s="16">
        <v>0.001</v>
      </c>
      <c r="E15" s="7">
        <v>0.0025</v>
      </c>
      <c r="F15" s="6"/>
      <c r="G15" s="6"/>
      <c r="H15" s="6"/>
      <c r="I15" s="6"/>
      <c r="J15" s="6"/>
    </row>
    <row r="16" spans="3:10" ht="15">
      <c r="C16" s="6" t="s">
        <v>12</v>
      </c>
      <c r="D16" s="16">
        <v>0.005</v>
      </c>
      <c r="E16" s="7">
        <v>0.01</v>
      </c>
      <c r="F16" s="6"/>
      <c r="G16" s="6"/>
      <c r="H16" s="6"/>
      <c r="I16" s="6"/>
      <c r="J16" s="6"/>
    </row>
    <row r="17" spans="3:10" ht="15">
      <c r="C17" s="6" t="s">
        <v>13</v>
      </c>
      <c r="D17" s="16">
        <v>0.0025</v>
      </c>
      <c r="E17" s="7">
        <v>0.0025</v>
      </c>
      <c r="F17" s="6"/>
      <c r="G17" s="6"/>
      <c r="H17" s="6"/>
      <c r="I17" s="6"/>
      <c r="J17" s="6"/>
    </row>
    <row r="18" spans="3:10" ht="15">
      <c r="C18" s="6" t="s">
        <v>14</v>
      </c>
      <c r="D18" s="16">
        <v>0.0025</v>
      </c>
      <c r="E18" s="7">
        <v>0.0025</v>
      </c>
      <c r="F18" s="8">
        <v>0.0025</v>
      </c>
      <c r="G18" s="8">
        <v>0.0025</v>
      </c>
      <c r="H18" s="8">
        <v>0.0025</v>
      </c>
      <c r="I18" s="8">
        <v>0.0025</v>
      </c>
      <c r="J18" s="8">
        <v>0.0025</v>
      </c>
    </row>
    <row r="19" spans="3:10" ht="15">
      <c r="C19" s="6" t="s">
        <v>15</v>
      </c>
      <c r="D19" s="16">
        <v>0.004</v>
      </c>
      <c r="E19" s="7">
        <v>0.006</v>
      </c>
      <c r="F19" s="8">
        <v>0.008</v>
      </c>
      <c r="G19" s="8">
        <v>0.01</v>
      </c>
      <c r="H19" s="6"/>
      <c r="I19" s="6"/>
      <c r="J19" s="6"/>
    </row>
    <row r="20" spans="3:10" ht="15">
      <c r="C20" s="6" t="s">
        <v>16</v>
      </c>
      <c r="D20" s="16">
        <v>0.0025</v>
      </c>
      <c r="E20" s="7">
        <v>0</v>
      </c>
      <c r="F20" s="8"/>
      <c r="G20" s="8"/>
      <c r="H20" s="8"/>
      <c r="I20" s="6"/>
      <c r="J20" s="6"/>
    </row>
    <row r="21" spans="3:10" ht="15">
      <c r="C21" s="6" t="s">
        <v>17</v>
      </c>
      <c r="D21" s="16">
        <v>0.0025</v>
      </c>
      <c r="E21" s="7">
        <v>0.0025</v>
      </c>
      <c r="F21" s="6"/>
      <c r="G21" s="6"/>
      <c r="H21" s="6"/>
      <c r="I21" s="6"/>
      <c r="J21" s="6"/>
    </row>
    <row r="22" spans="3:10" ht="15">
      <c r="C22" s="6" t="s">
        <v>18</v>
      </c>
      <c r="D22" s="16">
        <v>0.0025</v>
      </c>
      <c r="E22" s="7">
        <v>0.0025</v>
      </c>
      <c r="F22" s="6"/>
      <c r="G22" s="6"/>
      <c r="H22" s="6"/>
      <c r="I22" s="6"/>
      <c r="J22" s="6"/>
    </row>
    <row r="23" spans="3:10" ht="15">
      <c r="C23" s="6" t="s">
        <v>19</v>
      </c>
      <c r="D23" s="16">
        <v>0.003</v>
      </c>
      <c r="E23" s="7">
        <v>0.004</v>
      </c>
      <c r="F23" s="6"/>
      <c r="G23" s="6"/>
      <c r="H23" s="6"/>
      <c r="I23" s="6"/>
      <c r="J23" s="6"/>
    </row>
    <row r="24" spans="3:10" ht="15">
      <c r="C24" s="6" t="s">
        <v>20</v>
      </c>
      <c r="D24" s="16">
        <v>0.0025</v>
      </c>
      <c r="E24" s="7">
        <v>0.0025</v>
      </c>
      <c r="F24" s="6"/>
      <c r="G24" s="6"/>
      <c r="H24" s="6"/>
      <c r="I24" s="6"/>
      <c r="J24" s="6"/>
    </row>
    <row r="25" spans="3:10" ht="15">
      <c r="C25" s="6" t="s">
        <v>21</v>
      </c>
      <c r="D25" s="16">
        <v>0.001</v>
      </c>
      <c r="E25" s="7">
        <v>0.0015</v>
      </c>
      <c r="F25" s="8">
        <v>0.002</v>
      </c>
      <c r="G25" s="8">
        <v>0.0025</v>
      </c>
      <c r="H25" s="8">
        <v>0.003</v>
      </c>
      <c r="I25" s="6"/>
      <c r="J25" s="6"/>
    </row>
    <row r="26" spans="3:10" ht="15">
      <c r="C26" s="6" t="s">
        <v>22</v>
      </c>
      <c r="D26" s="16">
        <v>0.0003</v>
      </c>
      <c r="E26" s="7">
        <v>0.0007</v>
      </c>
      <c r="F26" s="8">
        <v>0.0013</v>
      </c>
      <c r="G26" s="8">
        <v>0.0019</v>
      </c>
      <c r="H26" s="6"/>
      <c r="I26" s="6"/>
      <c r="J26" s="6"/>
    </row>
    <row r="27" spans="3:10" ht="15">
      <c r="C27" s="6" t="s">
        <v>23</v>
      </c>
      <c r="D27" s="16">
        <v>0.005</v>
      </c>
      <c r="E27" s="7">
        <v>0.0075</v>
      </c>
      <c r="F27" s="8">
        <v>0.01</v>
      </c>
      <c r="G27" s="6"/>
      <c r="H27" s="6"/>
      <c r="I27" s="6"/>
      <c r="J27" s="6"/>
    </row>
    <row r="28" spans="3:10" ht="15">
      <c r="C28" s="6" t="s">
        <v>24</v>
      </c>
      <c r="D28" s="16">
        <v>0</v>
      </c>
      <c r="E28" s="7">
        <v>0</v>
      </c>
      <c r="F28" s="6"/>
      <c r="G28" s="6"/>
      <c r="H28" s="6"/>
      <c r="I28" s="6"/>
      <c r="J28" s="6"/>
    </row>
    <row r="29" spans="3:10" ht="15">
      <c r="C29" s="6" t="s">
        <v>25</v>
      </c>
      <c r="D29" s="16">
        <v>0.0005</v>
      </c>
      <c r="E29" s="7">
        <v>0.0005</v>
      </c>
      <c r="F29" s="6"/>
      <c r="G29" s="6"/>
      <c r="H29" s="6"/>
      <c r="I29" s="6"/>
      <c r="J29" s="6"/>
    </row>
    <row r="30" spans="3:10" ht="15">
      <c r="C30" s="6" t="s">
        <v>26</v>
      </c>
      <c r="D30" s="16">
        <v>0.001</v>
      </c>
      <c r="E30" s="7">
        <v>0.001</v>
      </c>
      <c r="F30" s="7"/>
      <c r="G30" s="6"/>
      <c r="H30" s="6"/>
      <c r="I30" s="6"/>
      <c r="J30" s="6"/>
    </row>
    <row r="31" spans="3:10" ht="15">
      <c r="C31" s="6" t="s">
        <v>27</v>
      </c>
      <c r="D31" s="16">
        <v>0.00025</v>
      </c>
      <c r="E31" s="7">
        <v>0.0005</v>
      </c>
      <c r="F31" s="6"/>
      <c r="G31" s="6"/>
      <c r="H31" s="6"/>
      <c r="I31" s="6"/>
      <c r="J31" s="6"/>
    </row>
    <row r="32" spans="3:10" ht="15">
      <c r="C32" s="6" t="s">
        <v>28</v>
      </c>
      <c r="D32" s="16">
        <v>0.005</v>
      </c>
      <c r="E32" s="7">
        <v>0.01</v>
      </c>
      <c r="F32" s="6"/>
      <c r="G32" s="6"/>
      <c r="H32" s="6"/>
      <c r="I32" s="6"/>
      <c r="J32" s="6"/>
    </row>
    <row r="33" spans="3:10" ht="15">
      <c r="C33" s="6" t="s">
        <v>29</v>
      </c>
      <c r="D33" s="16">
        <v>0</v>
      </c>
      <c r="E33" s="7">
        <v>0.0025</v>
      </c>
      <c r="F33" s="6"/>
      <c r="G33" s="6"/>
      <c r="H33" s="6"/>
      <c r="I33" s="6"/>
      <c r="J33" s="6"/>
    </row>
  </sheetData>
  <sheetProtection/>
  <conditionalFormatting sqref="F5:J33">
    <cfRule type="cellIs" priority="2" dxfId="6" operator="equal">
      <formula>0</formula>
    </cfRule>
  </conditionalFormatting>
  <conditionalFormatting sqref="F6:G6">
    <cfRule type="cellIs" priority="1" dxfId="6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L36"/>
  <sheetViews>
    <sheetView zoomScale="70" zoomScaleNormal="70" zoomScalePageLayoutView="0" workbookViewId="0" topLeftCell="A1">
      <selection activeCell="A8" sqref="A8"/>
    </sheetView>
  </sheetViews>
  <sheetFormatPr defaultColWidth="9.140625" defaultRowHeight="15"/>
  <cols>
    <col min="1" max="1" width="9.140625" style="2" customWidth="1"/>
    <col min="2" max="2" width="21.28125" style="2" customWidth="1"/>
    <col min="3" max="3" width="12.57421875" style="2" customWidth="1"/>
    <col min="4" max="4" width="18.421875" style="2" customWidth="1"/>
    <col min="5" max="5" width="15.28125" style="2" customWidth="1"/>
    <col min="6" max="6" width="10.00390625" style="2" customWidth="1"/>
    <col min="7" max="7" width="10.140625" style="2" customWidth="1"/>
    <col min="8" max="16384" width="9.140625" style="2" customWidth="1"/>
  </cols>
  <sheetData>
    <row r="1" ht="15.75">
      <c r="A1" s="13" t="s">
        <v>37</v>
      </c>
    </row>
    <row r="3" spans="2:12" ht="47.25">
      <c r="B3" s="3">
        <v>2012</v>
      </c>
      <c r="C3" s="3" t="s">
        <v>34</v>
      </c>
      <c r="D3" s="3" t="s">
        <v>36</v>
      </c>
      <c r="E3" s="3" t="s">
        <v>35</v>
      </c>
      <c r="F3" s="15" t="s">
        <v>41</v>
      </c>
      <c r="G3" s="4">
        <v>2013</v>
      </c>
      <c r="H3" s="4">
        <f>G3+1</f>
        <v>2014</v>
      </c>
      <c r="I3" s="4">
        <f>H3+1</f>
        <v>2015</v>
      </c>
      <c r="J3" s="4">
        <f>I3+1</f>
        <v>2016</v>
      </c>
      <c r="K3" s="4">
        <f>J3+1</f>
        <v>2017</v>
      </c>
      <c r="L3" s="4">
        <f>K3+1</f>
        <v>2018</v>
      </c>
    </row>
    <row r="4" spans="2:12" ht="15">
      <c r="B4" s="6" t="s">
        <v>1</v>
      </c>
      <c r="C4" s="10">
        <v>1</v>
      </c>
      <c r="D4" s="12">
        <v>1</v>
      </c>
      <c r="E4" s="11">
        <v>1</v>
      </c>
      <c r="F4" s="16">
        <v>0</v>
      </c>
      <c r="G4" s="7">
        <v>0.0025</v>
      </c>
      <c r="H4" s="8">
        <v>0.0025</v>
      </c>
      <c r="I4" s="8">
        <v>0.0025</v>
      </c>
      <c r="J4" s="8">
        <v>0.0025</v>
      </c>
      <c r="K4" s="8">
        <v>0.0025</v>
      </c>
      <c r="L4" s="8"/>
    </row>
    <row r="5" spans="2:12" ht="15">
      <c r="B5" s="6" t="s">
        <v>2</v>
      </c>
      <c r="C5" s="10">
        <v>1</v>
      </c>
      <c r="D5" s="12">
        <v>1</v>
      </c>
      <c r="E5" s="11">
        <v>1</v>
      </c>
      <c r="F5" s="16">
        <v>0</v>
      </c>
      <c r="G5" s="7">
        <v>0.001</v>
      </c>
      <c r="H5" s="8">
        <v>0.0015</v>
      </c>
      <c r="I5" s="8">
        <v>0.002</v>
      </c>
      <c r="J5" s="8"/>
      <c r="K5" s="8"/>
      <c r="L5" s="8"/>
    </row>
    <row r="6" spans="2:12" ht="15">
      <c r="B6" s="6" t="s">
        <v>3</v>
      </c>
      <c r="C6" s="10"/>
      <c r="D6" s="12">
        <v>1</v>
      </c>
      <c r="E6" s="11">
        <v>1</v>
      </c>
      <c r="F6" s="16">
        <v>0.001</v>
      </c>
      <c r="G6" s="7">
        <v>0.0015</v>
      </c>
      <c r="H6" s="8">
        <v>0.002</v>
      </c>
      <c r="I6" s="8">
        <v>0.0025</v>
      </c>
      <c r="J6" s="8"/>
      <c r="K6" s="8"/>
      <c r="L6" s="8"/>
    </row>
    <row r="7" spans="2:12" ht="15">
      <c r="B7" s="6" t="s">
        <v>4</v>
      </c>
      <c r="C7" s="10">
        <v>5</v>
      </c>
      <c r="D7" s="12">
        <v>0</v>
      </c>
      <c r="E7" s="11">
        <v>1</v>
      </c>
      <c r="F7" s="16">
        <v>0.005</v>
      </c>
      <c r="G7" s="7">
        <v>0.0075</v>
      </c>
      <c r="H7" s="8">
        <v>0.01</v>
      </c>
      <c r="I7" s="8">
        <v>0.0125</v>
      </c>
      <c r="J7" s="8"/>
      <c r="K7" s="8"/>
      <c r="L7" s="8"/>
    </row>
    <row r="8" spans="2:12" ht="15">
      <c r="B8" s="6" t="s">
        <v>5</v>
      </c>
      <c r="C8" s="10"/>
      <c r="D8" s="12">
        <v>1</v>
      </c>
      <c r="E8" s="11">
        <v>1</v>
      </c>
      <c r="F8" s="16">
        <v>0.0025</v>
      </c>
      <c r="G8" s="7">
        <v>0.005</v>
      </c>
      <c r="H8" s="8"/>
      <c r="I8" s="8"/>
      <c r="J8" s="8"/>
      <c r="K8" s="8"/>
      <c r="L8" s="8"/>
    </row>
    <row r="9" spans="2:12" ht="15">
      <c r="B9" s="6" t="s">
        <v>6</v>
      </c>
      <c r="C9" s="10">
        <v>1</v>
      </c>
      <c r="D9" s="12">
        <v>1</v>
      </c>
      <c r="E9" s="11">
        <v>1</v>
      </c>
      <c r="F9" s="16">
        <v>0.001</v>
      </c>
      <c r="G9" s="7">
        <v>0.0015</v>
      </c>
      <c r="H9" s="8">
        <v>0.002</v>
      </c>
      <c r="I9" s="8">
        <v>0.0025</v>
      </c>
      <c r="J9" s="8">
        <v>0.003</v>
      </c>
      <c r="K9" s="8">
        <v>0.0035</v>
      </c>
      <c r="L9" s="8"/>
    </row>
    <row r="10" spans="2:12" ht="15">
      <c r="B10" s="6" t="s">
        <v>7</v>
      </c>
      <c r="C10" s="10"/>
      <c r="D10" s="12">
        <v>1</v>
      </c>
      <c r="E10" s="11">
        <v>1</v>
      </c>
      <c r="F10" s="16">
        <v>0.003</v>
      </c>
      <c r="G10" s="7">
        <v>0.004</v>
      </c>
      <c r="H10" s="8"/>
      <c r="I10" s="8"/>
      <c r="J10" s="8"/>
      <c r="K10" s="8"/>
      <c r="L10" s="8"/>
    </row>
    <row r="11" spans="2:12" ht="15">
      <c r="B11" s="6" t="s">
        <v>8</v>
      </c>
      <c r="C11" s="10">
        <v>5</v>
      </c>
      <c r="D11" s="12">
        <v>0</v>
      </c>
      <c r="E11" s="12">
        <v>0</v>
      </c>
      <c r="F11" s="16">
        <v>0.005</v>
      </c>
      <c r="G11" s="7">
        <v>0.01</v>
      </c>
      <c r="H11" s="8"/>
      <c r="I11" s="8"/>
      <c r="J11" s="8"/>
      <c r="K11" s="8"/>
      <c r="L11" s="8"/>
    </row>
    <row r="12" spans="2:12" ht="15">
      <c r="B12" s="6" t="s">
        <v>9</v>
      </c>
      <c r="C12" s="10">
        <v>5</v>
      </c>
      <c r="D12" s="12">
        <v>0</v>
      </c>
      <c r="E12" s="11">
        <v>1</v>
      </c>
      <c r="F12" s="16">
        <v>0</v>
      </c>
      <c r="G12" s="7">
        <v>0.0075</v>
      </c>
      <c r="H12" s="8"/>
      <c r="I12" s="8"/>
      <c r="J12" s="8"/>
      <c r="K12" s="8"/>
      <c r="L12" s="8"/>
    </row>
    <row r="13" spans="2:12" ht="15">
      <c r="B13" s="6" t="s">
        <v>10</v>
      </c>
      <c r="C13" s="10">
        <v>1</v>
      </c>
      <c r="D13" s="12">
        <v>0</v>
      </c>
      <c r="E13" s="11">
        <v>1</v>
      </c>
      <c r="F13" s="16">
        <v>0.0001</v>
      </c>
      <c r="G13" s="7">
        <v>0.0025</v>
      </c>
      <c r="H13" s="8">
        <v>0.0025</v>
      </c>
      <c r="I13" s="8">
        <v>0.0025</v>
      </c>
      <c r="J13" s="8">
        <v>0.0025</v>
      </c>
      <c r="K13" s="8">
        <v>0.0025</v>
      </c>
      <c r="L13" s="8">
        <v>0.005</v>
      </c>
    </row>
    <row r="14" spans="2:12" ht="15">
      <c r="B14" s="6" t="s">
        <v>11</v>
      </c>
      <c r="C14" s="10">
        <v>1</v>
      </c>
      <c r="D14" s="12">
        <v>1</v>
      </c>
      <c r="E14" s="11">
        <v>1</v>
      </c>
      <c r="F14" s="16">
        <v>0.001</v>
      </c>
      <c r="G14" s="7">
        <v>0.0025</v>
      </c>
      <c r="H14" s="6"/>
      <c r="I14" s="6"/>
      <c r="J14" s="6"/>
      <c r="K14" s="6"/>
      <c r="L14" s="6"/>
    </row>
    <row r="15" spans="2:12" ht="15">
      <c r="B15" s="6" t="s">
        <v>12</v>
      </c>
      <c r="C15" s="10">
        <v>1</v>
      </c>
      <c r="D15" s="12">
        <v>1</v>
      </c>
      <c r="E15" s="11">
        <v>1</v>
      </c>
      <c r="F15" s="16">
        <v>0.005</v>
      </c>
      <c r="G15" s="7">
        <v>0.01</v>
      </c>
      <c r="H15" s="6"/>
      <c r="I15" s="6"/>
      <c r="J15" s="6"/>
      <c r="K15" s="6"/>
      <c r="L15" s="6"/>
    </row>
    <row r="16" spans="2:12" ht="15">
      <c r="B16" s="6" t="s">
        <v>13</v>
      </c>
      <c r="C16" s="10">
        <v>5</v>
      </c>
      <c r="D16" s="12">
        <v>1</v>
      </c>
      <c r="E16" s="12">
        <v>1</v>
      </c>
      <c r="F16" s="16">
        <v>0.0025</v>
      </c>
      <c r="G16" s="7">
        <v>0.0025</v>
      </c>
      <c r="H16" s="6"/>
      <c r="I16" s="6"/>
      <c r="J16" s="6"/>
      <c r="K16" s="6"/>
      <c r="L16" s="6"/>
    </row>
    <row r="17" spans="2:12" ht="15">
      <c r="B17" s="6" t="s">
        <v>14</v>
      </c>
      <c r="C17" s="10"/>
      <c r="D17" s="12">
        <v>1</v>
      </c>
      <c r="E17" s="12">
        <v>1</v>
      </c>
      <c r="F17" s="16">
        <v>0.0025</v>
      </c>
      <c r="G17" s="7">
        <v>0.0025</v>
      </c>
      <c r="H17" s="8">
        <v>0.0025</v>
      </c>
      <c r="I17" s="8">
        <v>0.0025</v>
      </c>
      <c r="J17" s="8">
        <v>0.0025</v>
      </c>
      <c r="K17" s="8">
        <v>0.0025</v>
      </c>
      <c r="L17" s="8">
        <v>0.0025</v>
      </c>
    </row>
    <row r="18" spans="2:12" ht="15">
      <c r="B18" s="6" t="s">
        <v>15</v>
      </c>
      <c r="C18" s="10"/>
      <c r="D18" s="12">
        <v>1</v>
      </c>
      <c r="E18" s="12">
        <v>1</v>
      </c>
      <c r="F18" s="16">
        <v>0.004</v>
      </c>
      <c r="G18" s="7">
        <v>0.006</v>
      </c>
      <c r="H18" s="8">
        <v>0.008</v>
      </c>
      <c r="I18" s="8">
        <v>0.01</v>
      </c>
      <c r="J18" s="6"/>
      <c r="K18" s="6"/>
      <c r="L18" s="6"/>
    </row>
    <row r="19" spans="2:12" ht="15">
      <c r="B19" s="6" t="s">
        <v>16</v>
      </c>
      <c r="C19" s="10">
        <v>5</v>
      </c>
      <c r="D19" s="12">
        <v>1</v>
      </c>
      <c r="E19" s="12">
        <v>0</v>
      </c>
      <c r="F19" s="16">
        <v>0.0025</v>
      </c>
      <c r="G19" s="7">
        <v>0</v>
      </c>
      <c r="H19" s="8"/>
      <c r="I19" s="8"/>
      <c r="J19" s="8"/>
      <c r="K19" s="6"/>
      <c r="L19" s="6"/>
    </row>
    <row r="20" spans="2:12" ht="15">
      <c r="B20" s="6" t="s">
        <v>17</v>
      </c>
      <c r="C20" s="10">
        <v>1</v>
      </c>
      <c r="D20" s="12">
        <v>0</v>
      </c>
      <c r="E20" s="11">
        <v>1</v>
      </c>
      <c r="F20" s="16">
        <v>0.0025</v>
      </c>
      <c r="G20" s="7">
        <v>0.0025</v>
      </c>
      <c r="H20" s="6"/>
      <c r="I20" s="6"/>
      <c r="J20" s="6"/>
      <c r="K20" s="6"/>
      <c r="L20" s="6"/>
    </row>
    <row r="21" spans="2:12" ht="15">
      <c r="B21" s="6" t="s">
        <v>18</v>
      </c>
      <c r="C21" s="10">
        <v>1</v>
      </c>
      <c r="D21" s="12">
        <v>0</v>
      </c>
      <c r="E21" s="11">
        <v>1</v>
      </c>
      <c r="F21" s="16">
        <v>0.0025</v>
      </c>
      <c r="G21" s="7">
        <v>0.0025</v>
      </c>
      <c r="H21" s="6"/>
      <c r="I21" s="6"/>
      <c r="J21" s="6"/>
      <c r="K21" s="6"/>
      <c r="L21" s="6"/>
    </row>
    <row r="22" spans="2:12" ht="15">
      <c r="B22" s="6" t="s">
        <v>19</v>
      </c>
      <c r="C22" s="10"/>
      <c r="D22" s="12">
        <v>1</v>
      </c>
      <c r="E22" s="12">
        <v>1</v>
      </c>
      <c r="F22" s="16">
        <v>0.003</v>
      </c>
      <c r="G22" s="7">
        <v>0.004</v>
      </c>
      <c r="H22" s="6"/>
      <c r="I22" s="6"/>
      <c r="J22" s="6"/>
      <c r="K22" s="6"/>
      <c r="L22" s="6"/>
    </row>
    <row r="23" spans="2:12" ht="15">
      <c r="B23" s="6" t="s">
        <v>20</v>
      </c>
      <c r="C23" s="10">
        <v>1</v>
      </c>
      <c r="D23" s="12">
        <v>0</v>
      </c>
      <c r="E23" s="11">
        <v>1</v>
      </c>
      <c r="F23" s="16">
        <v>0.0025</v>
      </c>
      <c r="G23" s="7">
        <v>0.0025</v>
      </c>
      <c r="H23" s="6"/>
      <c r="I23" s="6"/>
      <c r="J23" s="6"/>
      <c r="K23" s="6"/>
      <c r="L23" s="6"/>
    </row>
    <row r="24" spans="2:12" ht="15">
      <c r="B24" s="6" t="s">
        <v>21</v>
      </c>
      <c r="C24" s="10">
        <v>5</v>
      </c>
      <c r="D24" s="12">
        <v>0</v>
      </c>
      <c r="E24" s="12">
        <v>0</v>
      </c>
      <c r="F24" s="16">
        <v>0.001</v>
      </c>
      <c r="G24" s="7">
        <v>0.0015</v>
      </c>
      <c r="H24" s="8">
        <v>0.002</v>
      </c>
      <c r="I24" s="8">
        <v>0.0025</v>
      </c>
      <c r="J24" s="8">
        <v>0.003</v>
      </c>
      <c r="K24" s="6"/>
      <c r="L24" s="6"/>
    </row>
    <row r="25" spans="2:12" ht="15">
      <c r="B25" s="6" t="s">
        <v>22</v>
      </c>
      <c r="C25" s="10"/>
      <c r="D25" s="12">
        <v>1</v>
      </c>
      <c r="E25" s="12">
        <v>1</v>
      </c>
      <c r="F25" s="16">
        <v>0.0003</v>
      </c>
      <c r="G25" s="7">
        <v>0.0007</v>
      </c>
      <c r="H25" s="8">
        <v>0.0013</v>
      </c>
      <c r="I25" s="8">
        <v>0.0019</v>
      </c>
      <c r="J25" s="6"/>
      <c r="K25" s="6"/>
      <c r="L25" s="6"/>
    </row>
    <row r="26" spans="2:12" ht="15">
      <c r="B26" s="6" t="s">
        <v>23</v>
      </c>
      <c r="C26" s="10"/>
      <c r="D26" s="12">
        <v>1</v>
      </c>
      <c r="E26" s="12">
        <v>0</v>
      </c>
      <c r="F26" s="16">
        <v>0.005</v>
      </c>
      <c r="G26" s="7">
        <v>0.0075</v>
      </c>
      <c r="H26" s="8">
        <v>0.01</v>
      </c>
      <c r="I26" s="6"/>
      <c r="J26" s="6"/>
      <c r="K26" s="6"/>
      <c r="L26" s="6"/>
    </row>
    <row r="27" spans="2:12" ht="15">
      <c r="B27" s="6" t="s">
        <v>24</v>
      </c>
      <c r="C27" s="10"/>
      <c r="D27" s="12">
        <v>1</v>
      </c>
      <c r="E27" s="12">
        <v>1</v>
      </c>
      <c r="F27" s="16">
        <v>0</v>
      </c>
      <c r="G27" s="7">
        <v>0</v>
      </c>
      <c r="H27" s="6"/>
      <c r="I27" s="6"/>
      <c r="J27" s="6"/>
      <c r="K27" s="6"/>
      <c r="L27" s="6"/>
    </row>
    <row r="28" spans="2:12" ht="15">
      <c r="B28" s="6" t="s">
        <v>25</v>
      </c>
      <c r="C28" s="10"/>
      <c r="D28" s="12">
        <v>1</v>
      </c>
      <c r="E28" s="12">
        <v>1</v>
      </c>
      <c r="F28" s="16">
        <v>0.0005</v>
      </c>
      <c r="G28" s="7">
        <v>0.0005</v>
      </c>
      <c r="H28" s="6"/>
      <c r="I28" s="6"/>
      <c r="J28" s="6"/>
      <c r="K28" s="6"/>
      <c r="L28" s="6"/>
    </row>
    <row r="29" spans="2:12" ht="15">
      <c r="B29" s="6" t="s">
        <v>26</v>
      </c>
      <c r="C29" s="10">
        <v>5</v>
      </c>
      <c r="D29" s="12">
        <v>0</v>
      </c>
      <c r="E29" s="12">
        <v>1</v>
      </c>
      <c r="F29" s="16">
        <v>0.001</v>
      </c>
      <c r="G29" s="7">
        <v>0.001</v>
      </c>
      <c r="H29" s="7"/>
      <c r="I29" s="6"/>
      <c r="J29" s="6"/>
      <c r="K29" s="6"/>
      <c r="L29" s="6"/>
    </row>
    <row r="30" spans="2:12" ht="15">
      <c r="B30" s="6" t="s">
        <v>27</v>
      </c>
      <c r="C30" s="10"/>
      <c r="D30" s="12">
        <v>1</v>
      </c>
      <c r="E30" s="12">
        <v>1</v>
      </c>
      <c r="F30" s="16">
        <v>0.00025</v>
      </c>
      <c r="G30" s="7">
        <v>0.0005</v>
      </c>
      <c r="H30" s="6"/>
      <c r="I30" s="6"/>
      <c r="J30" s="6"/>
      <c r="K30" s="6"/>
      <c r="L30" s="6"/>
    </row>
    <row r="31" spans="2:12" ht="15">
      <c r="B31" s="6" t="s">
        <v>28</v>
      </c>
      <c r="C31" s="10">
        <v>1</v>
      </c>
      <c r="D31" s="12">
        <v>1</v>
      </c>
      <c r="E31" s="12">
        <v>1</v>
      </c>
      <c r="F31" s="16">
        <v>0.005</v>
      </c>
      <c r="G31" s="7">
        <v>0.01</v>
      </c>
      <c r="H31" s="6"/>
      <c r="I31" s="6"/>
      <c r="J31" s="6"/>
      <c r="K31" s="6"/>
      <c r="L31" s="6"/>
    </row>
    <row r="32" spans="2:12" ht="15">
      <c r="B32" s="6" t="s">
        <v>29</v>
      </c>
      <c r="C32" s="10"/>
      <c r="D32" s="12">
        <v>1</v>
      </c>
      <c r="E32" s="12">
        <v>0</v>
      </c>
      <c r="F32" s="16">
        <v>0</v>
      </c>
      <c r="G32" s="7">
        <v>0.0025</v>
      </c>
      <c r="H32" s="6"/>
      <c r="I32" s="6"/>
      <c r="J32" s="6"/>
      <c r="K32" s="6"/>
      <c r="L32" s="6"/>
    </row>
    <row r="35" spans="1:2" ht="15">
      <c r="A35" s="14" t="s">
        <v>39</v>
      </c>
      <c r="B35" s="14" t="s">
        <v>38</v>
      </c>
    </row>
    <row r="36" ht="15">
      <c r="B36" s="14" t="s">
        <v>40</v>
      </c>
    </row>
  </sheetData>
  <sheetProtection/>
  <conditionalFormatting sqref="H4:L32">
    <cfRule type="cellIs" priority="2" dxfId="6" operator="equal">
      <formula>0</formula>
    </cfRule>
    <cfRule type="cellIs" priority="3" dxfId="7" operator="equal">
      <formula>0</formula>
    </cfRule>
  </conditionalFormatting>
  <conditionalFormatting sqref="H5:I5">
    <cfRule type="cellIs" priority="1" dxfId="6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8" sqref="A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2016-03-04T09:26:26Z</dcterms:modified>
  <cp:category/>
  <cp:version/>
  <cp:contentType/>
  <cp:contentStatus/>
</cp:coreProperties>
</file>